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3.xml" ContentType="application/vnd.openxmlformats-officedocument.drawing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drawings/drawing4.xml" ContentType="application/vnd.openxmlformats-officedocument.drawing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5.xml" ContentType="application/vnd.openxmlformats-officedocument.drawing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drawings/drawing6.xml" ContentType="application/vnd.openxmlformats-officedocument.drawing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drawings/drawing7.xml" ContentType="application/vnd.openxmlformats-officedocument.drawing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drawings/drawing8.xml" ContentType="application/vnd.openxmlformats-officedocument.drawing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drawings/drawing9.xml" ContentType="application/vnd.openxmlformats-officedocument.drawing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drawings/drawing10.xml" ContentType="application/vnd.openxmlformats-officedocument.drawing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drawings/drawing11.xml" ContentType="application/vnd.openxmlformats-officedocument.drawing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drawings/drawing12.xml" ContentType="application/vnd.openxmlformats-officedocument.drawing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drawings/drawing13.xml" ContentType="application/vnd.openxmlformats-officedocument.drawing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drawings/drawing14.xml" ContentType="application/vnd.openxmlformats-officedocument.drawing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drawings/drawing15.xml" ContentType="application/vnd.openxmlformats-officedocument.drawing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erik\Google Drive\Privat\IMCC\Budgetskabeloner\"/>
    </mc:Choice>
  </mc:AlternateContent>
  <bookViews>
    <workbookView xWindow="0" yWindow="0" windowWidth="19200" windowHeight="6720" activeTab="3"/>
  </bookViews>
  <sheets>
    <sheet name="Budget" sheetId="1" r:id="rId1"/>
    <sheet name="Regnskab" sheetId="4" r:id="rId2"/>
    <sheet name="Bilag" sheetId="19" r:id="rId3"/>
    <sheet name="Indtægter" sheetId="18" r:id="rId4"/>
    <sheet name="Januar" sheetId="2" r:id="rId5"/>
    <sheet name="Februar" sheetId="5" r:id="rId6"/>
    <sheet name="Marts" sheetId="6" r:id="rId7"/>
    <sheet name="April" sheetId="7" r:id="rId8"/>
    <sheet name="Maj" sheetId="8" r:id="rId9"/>
    <sheet name="Juni" sheetId="9" r:id="rId10"/>
    <sheet name="Juli" sheetId="10" r:id="rId11"/>
    <sheet name="August" sheetId="11" r:id="rId12"/>
    <sheet name="September" sheetId="12" r:id="rId13"/>
    <sheet name="Oktober" sheetId="13" r:id="rId14"/>
    <sheet name="November" sheetId="14" r:id="rId15"/>
    <sheet name="December" sheetId="15" r:id="rId16"/>
  </sheets>
  <externalReferences>
    <externalReference r:id="rId17"/>
  </externalReferences>
  <definedNames>
    <definedName name="Måned">Bilag!$G$1:$G$12</definedName>
    <definedName name="Poster">Bilag!$H$1:$H$7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5" l="1"/>
  <c r="F13" i="15"/>
  <c r="F12" i="15"/>
  <c r="F11" i="15"/>
  <c r="F10" i="15"/>
  <c r="F9" i="15"/>
  <c r="F8" i="15"/>
  <c r="F14" i="14"/>
  <c r="F13" i="14"/>
  <c r="F12" i="14"/>
  <c r="F11" i="14"/>
  <c r="F10" i="14"/>
  <c r="F9" i="14"/>
  <c r="F8" i="14"/>
  <c r="F14" i="13"/>
  <c r="F13" i="13"/>
  <c r="F12" i="13"/>
  <c r="F11" i="13"/>
  <c r="F10" i="13"/>
  <c r="F9" i="13"/>
  <c r="F8" i="13"/>
  <c r="F14" i="12"/>
  <c r="F13" i="12"/>
  <c r="F12" i="12"/>
  <c r="F11" i="12"/>
  <c r="F10" i="12"/>
  <c r="F9" i="12"/>
  <c r="F8" i="12"/>
  <c r="F14" i="11"/>
  <c r="F13" i="11"/>
  <c r="F12" i="11"/>
  <c r="F11" i="11"/>
  <c r="F10" i="11"/>
  <c r="F9" i="11"/>
  <c r="F8" i="11"/>
  <c r="F14" i="10"/>
  <c r="F13" i="10"/>
  <c r="F12" i="10"/>
  <c r="F11" i="10"/>
  <c r="F10" i="10"/>
  <c r="F9" i="10"/>
  <c r="F8" i="10"/>
  <c r="F14" i="9"/>
  <c r="F13" i="9"/>
  <c r="F12" i="9"/>
  <c r="F11" i="9"/>
  <c r="F10" i="9"/>
  <c r="F9" i="9"/>
  <c r="F8" i="9"/>
  <c r="F14" i="8"/>
  <c r="F13" i="8"/>
  <c r="F12" i="8"/>
  <c r="F11" i="8"/>
  <c r="F10" i="8"/>
  <c r="F9" i="8"/>
  <c r="F8" i="8"/>
  <c r="F14" i="7"/>
  <c r="F13" i="7"/>
  <c r="F12" i="7"/>
  <c r="F11" i="7"/>
  <c r="F10" i="7"/>
  <c r="F9" i="7"/>
  <c r="F8" i="7"/>
  <c r="F14" i="6"/>
  <c r="F13" i="6"/>
  <c r="F12" i="6"/>
  <c r="F11" i="6"/>
  <c r="F10" i="6"/>
  <c r="F9" i="6"/>
  <c r="F8" i="6"/>
  <c r="F14" i="5"/>
  <c r="F13" i="5"/>
  <c r="F12" i="5"/>
  <c r="F11" i="5"/>
  <c r="F10" i="5"/>
  <c r="F9" i="5"/>
  <c r="F8" i="5"/>
  <c r="F14" i="2"/>
  <c r="F13" i="2"/>
  <c r="F12" i="2"/>
  <c r="F11" i="2"/>
  <c r="F10" i="2"/>
  <c r="F9" i="2"/>
  <c r="F8" i="2"/>
  <c r="C37" i="1" l="1"/>
  <c r="C36" i="1"/>
  <c r="C35" i="1"/>
  <c r="C34" i="1"/>
  <c r="C33" i="1"/>
  <c r="C32" i="1"/>
  <c r="C31" i="1"/>
  <c r="C30" i="1"/>
  <c r="C29" i="1"/>
  <c r="C28" i="1"/>
  <c r="C27" i="1"/>
  <c r="C26" i="1"/>
  <c r="C16" i="1"/>
  <c r="C17" i="1"/>
  <c r="C18" i="1"/>
  <c r="C19" i="1"/>
  <c r="C20" i="1"/>
  <c r="C21" i="1"/>
  <c r="C22" i="1"/>
  <c r="C9" i="1"/>
  <c r="C10" i="1"/>
  <c r="C11" i="1"/>
  <c r="C12" i="1"/>
  <c r="C46" i="4"/>
  <c r="C44" i="4"/>
  <c r="C9" i="4"/>
  <c r="C10" i="4"/>
  <c r="C11" i="4"/>
  <c r="C12" i="4"/>
  <c r="F12" i="18"/>
  <c r="C12" i="18"/>
  <c r="C17" i="4"/>
  <c r="C16" i="4"/>
  <c r="C18" i="4"/>
  <c r="C19" i="4"/>
  <c r="C20" i="4"/>
  <c r="C21" i="4"/>
  <c r="C22" i="4"/>
  <c r="F15" i="15"/>
  <c r="C37" i="4" s="1"/>
  <c r="C15" i="15"/>
  <c r="F15" i="14"/>
  <c r="C36" i="4" s="1"/>
  <c r="C15" i="14"/>
  <c r="F15" i="13"/>
  <c r="C35" i="4" s="1"/>
  <c r="C15" i="13"/>
  <c r="F15" i="12"/>
  <c r="C34" i="4" s="1"/>
  <c r="C15" i="12"/>
  <c r="F15" i="11"/>
  <c r="C33" i="4" s="1"/>
  <c r="C15" i="11"/>
  <c r="F15" i="10"/>
  <c r="C32" i="4" s="1"/>
  <c r="C15" i="10"/>
  <c r="F15" i="9"/>
  <c r="C31" i="4" s="1"/>
  <c r="C15" i="9"/>
  <c r="F15" i="8"/>
  <c r="C30" i="4" s="1"/>
  <c r="C15" i="8"/>
  <c r="F15" i="7"/>
  <c r="C29" i="4" s="1"/>
  <c r="C15" i="7"/>
  <c r="F15" i="6"/>
  <c r="C28" i="4" s="1"/>
  <c r="C15" i="6"/>
  <c r="F15" i="5"/>
  <c r="C27" i="4" s="1"/>
  <c r="C15" i="5"/>
  <c r="F15" i="2"/>
  <c r="C26" i="4" s="1"/>
  <c r="C15" i="2"/>
  <c r="C41" i="4" l="1"/>
  <c r="C42" i="4"/>
  <c r="C43" i="4" s="1"/>
  <c r="C45" i="4" s="1"/>
  <c r="C47" i="4" s="1"/>
</calcChain>
</file>

<file path=xl/sharedStrings.xml><?xml version="1.0" encoding="utf-8"?>
<sst xmlns="http://schemas.openxmlformats.org/spreadsheetml/2006/main" count="391" uniqueCount="45">
  <si>
    <t xml:space="preserve"> </t>
  </si>
  <si>
    <t>Beløb</t>
  </si>
  <si>
    <t>Transport</t>
  </si>
  <si>
    <t>Forplejning</t>
  </si>
  <si>
    <t>Materiale</t>
  </si>
  <si>
    <t>Aktivitetsomkostninger</t>
  </si>
  <si>
    <t>Leje</t>
  </si>
  <si>
    <t>Gaver</t>
  </si>
  <si>
    <t>Diverse</t>
  </si>
  <si>
    <t>I alt</t>
  </si>
  <si>
    <t>Januar</t>
  </si>
  <si>
    <t>Budget</t>
  </si>
  <si>
    <t>Forbrug</t>
  </si>
  <si>
    <t>Indtægter</t>
  </si>
  <si>
    <t>Andre indtægter</t>
  </si>
  <si>
    <t>Deltagerbetaling</t>
  </si>
  <si>
    <t>UDGIFTER DELT I POSTER</t>
  </si>
  <si>
    <t>UDGIFTER DELT I MÅNEDER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</si>
  <si>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</si>
  <si>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</si>
  <si>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</si>
  <si>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</si>
  <si>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</si>
  <si>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</si>
  <si>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</si>
  <si>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</si>
  <si>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</si>
  <si>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</si>
  <si>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</si>
  <si>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Rådighedsbeløb</t>
  </si>
  <si>
    <t>Fonde &amp; Donationer</t>
  </si>
  <si>
    <t>Total</t>
  </si>
  <si>
    <t>Regnskab</t>
  </si>
  <si>
    <t>Resultat</t>
  </si>
  <si>
    <t>Kortsigtede gældsforpligtelser</t>
  </si>
  <si>
    <t>Oversigt</t>
  </si>
  <si>
    <t>Indestående 1/1</t>
  </si>
  <si>
    <t>Indestående dd.</t>
  </si>
  <si>
    <t>Total indtægt</t>
  </si>
  <si>
    <t>Total Udgift</t>
  </si>
  <si>
    <t>Reelt Indestående</t>
  </si>
  <si>
    <t>Måned</t>
  </si>
  <si>
    <t>Post</t>
  </si>
  <si>
    <t>Begivenhed</t>
  </si>
  <si>
    <t>Hvad er pengene brugt på?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</si>
</sst>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.&quot;\ #,##0.00"/>
  </numFmts>
  <fonts count="1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Proxima nova"/>
    </font>
    <font>
      <sz val="11"/>
      <color theme="1"/>
      <name val="Proxima nova"/>
    </font>
    <font>
      <b/>
      <sz val="13"/>
      <color theme="3"/>
      <name val="Proxima nova"/>
    </font>
    <font>
      <b/>
      <i/>
      <sz val="13"/>
      <color theme="3"/>
      <name val="Proxima nova"/>
    </font>
    <font>
      <sz val="11"/>
      <color theme="3"/>
      <name val="Proxima nova"/>
    </font>
    <font>
      <sz val="11"/>
      <color theme="0"/>
      <name val="Calibri"/>
      <family val="2"/>
      <scheme val="minor"/>
    </font>
    <font>
      <b/>
      <sz val="11"/>
      <name val="Proxima nov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64"/>
      </top>
      <bottom/>
      <diagonal/>
    </border>
    <border>
      <left style="medium">
        <color rgb="FF5DA9CA"/>
      </left>
      <right/>
      <top style="medium">
        <color rgb="FF5DA9CA"/>
      </top>
      <bottom/>
      <diagonal/>
    </border>
    <border>
      <left/>
      <right style="medium">
        <color rgb="FF5DA9CA"/>
      </right>
      <top style="medium">
        <color rgb="FF5DA9CA"/>
      </top>
      <bottom/>
      <diagonal/>
    </border>
    <border>
      <left style="medium">
        <color rgb="FF5DA9CA"/>
      </left>
      <right/>
      <top/>
      <bottom style="thick">
        <color theme="4" tint="0.499984740745262"/>
      </bottom>
      <diagonal/>
    </border>
    <border>
      <left/>
      <right style="medium">
        <color rgb="FF5DA9CA"/>
      </right>
      <top/>
      <bottom style="thick">
        <color theme="4" tint="0.499984740745262"/>
      </bottom>
      <diagonal/>
    </border>
    <border>
      <left style="medium">
        <color rgb="FF5DA9CA"/>
      </left>
      <right/>
      <top/>
      <bottom/>
      <diagonal/>
    </border>
    <border>
      <left/>
      <right style="medium">
        <color rgb="FF5DA9CA"/>
      </right>
      <top/>
      <bottom/>
      <diagonal/>
    </border>
    <border>
      <left style="medium">
        <color rgb="FF5DA9CA"/>
      </left>
      <right/>
      <top/>
      <bottom style="medium">
        <color rgb="FF5DA9CA"/>
      </bottom>
      <diagonal/>
    </border>
    <border>
      <left/>
      <right style="medium">
        <color rgb="FF5DA9CA"/>
      </right>
      <top/>
      <bottom style="medium">
        <color rgb="FF5DA9CA"/>
      </bottom>
      <diagonal/>
    </border>
    <border>
      <left/>
      <right/>
      <top/>
      <bottom style="medium">
        <color rgb="FF5DA9CA"/>
      </bottom>
      <diagonal/>
    </border>
    <border>
      <left style="medium">
        <color rgb="FFFF9245"/>
      </left>
      <right/>
      <top style="medium">
        <color rgb="FFFF9245"/>
      </top>
      <bottom/>
      <diagonal/>
    </border>
    <border>
      <left/>
      <right style="medium">
        <color rgb="FFFF9245"/>
      </right>
      <top style="medium">
        <color rgb="FFFF9245"/>
      </top>
      <bottom/>
      <diagonal/>
    </border>
    <border>
      <left style="medium">
        <color rgb="FFFF9245"/>
      </left>
      <right/>
      <top/>
      <bottom style="thick">
        <color theme="4" tint="0.499984740745262"/>
      </bottom>
      <diagonal/>
    </border>
    <border>
      <left/>
      <right style="medium">
        <color rgb="FFFF9245"/>
      </right>
      <top/>
      <bottom style="thick">
        <color theme="4" tint="0.499984740745262"/>
      </bottom>
      <diagonal/>
    </border>
    <border>
      <left style="medium">
        <color rgb="FFFF9245"/>
      </left>
      <right/>
      <top/>
      <bottom/>
      <diagonal/>
    </border>
    <border>
      <left/>
      <right style="medium">
        <color rgb="FFFF9245"/>
      </right>
      <top/>
      <bottom/>
      <diagonal/>
    </border>
    <border>
      <left style="medium">
        <color rgb="FFFF9245"/>
      </left>
      <right/>
      <top/>
      <bottom style="medium">
        <color rgb="FFFF9245"/>
      </bottom>
      <diagonal/>
    </border>
    <border>
      <left/>
      <right style="medium">
        <color rgb="FFFF9245"/>
      </right>
      <top/>
      <bottom style="medium">
        <color rgb="FFFF9245"/>
      </bottom>
      <diagonal/>
    </border>
    <border>
      <left style="medium">
        <color rgb="FFFF9245"/>
      </left>
      <right/>
      <top style="medium">
        <color theme="2" tint="-9.9948118533890809E-2"/>
      </top>
      <bottom style="thick">
        <color theme="4" tint="0.499984740745262"/>
      </bottom>
      <diagonal/>
    </border>
    <border>
      <left/>
      <right style="medium">
        <color rgb="FFFF9245"/>
      </right>
      <top style="medium">
        <color theme="2" tint="-9.9948118533890809E-2"/>
      </top>
      <bottom style="thick">
        <color theme="4" tint="0.499984740745262"/>
      </bottom>
      <diagonal/>
    </border>
    <border>
      <left/>
      <right/>
      <top/>
      <bottom style="thin">
        <color rgb="FF0C7DAF"/>
      </bottom>
      <diagonal/>
    </border>
    <border>
      <left/>
      <right/>
      <top/>
      <bottom style="medium">
        <color rgb="FF0C7DAF"/>
      </bottom>
      <diagonal/>
    </border>
    <border>
      <left style="medium">
        <color rgb="FF0C7DAF"/>
      </left>
      <right style="medium">
        <color rgb="FF0C7DAF"/>
      </right>
      <top style="medium">
        <color rgb="FF0C7DAF"/>
      </top>
      <bottom/>
      <diagonal/>
    </border>
    <border>
      <left style="medium">
        <color rgb="FF0C7DAF"/>
      </left>
      <right style="medium">
        <color rgb="FF0C7DAF"/>
      </right>
      <top/>
      <bottom/>
      <diagonal/>
    </border>
    <border>
      <left style="medium">
        <color rgb="FF0C7DAF"/>
      </left>
      <right style="medium">
        <color rgb="FF0C7DAF"/>
      </right>
      <top/>
      <bottom style="medium">
        <color rgb="FF0C7DAF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57">
    <xf numFmtId="0" fontId="0" fillId="0" borderId="0" xfId="0"/>
    <xf numFmtId="0" fontId="1" fillId="2" borderId="0" xfId="1" applyFill="1" applyAlignment="1">
      <alignment horizontal="left" indent="1"/>
    </xf>
    <xf numFmtId="0" fontId="0" fillId="2" borderId="0" xfId="0" applyFill="1" applyAlignment="1">
      <alignment vertical="center"/>
    </xf>
    <xf numFmtId="0" fontId="2" fillId="2" borderId="1" xfId="2" applyFill="1" applyAlignment="1">
      <alignment vertical="top"/>
    </xf>
    <xf numFmtId="0" fontId="0" fillId="2" borderId="0" xfId="0" applyFill="1" applyAlignment="1"/>
    <xf numFmtId="0" fontId="3" fillId="2" borderId="2" xfId="3" applyFill="1" applyAlignment="1">
      <alignment vertical="center"/>
    </xf>
    <xf numFmtId="0" fontId="3" fillId="2" borderId="2" xfId="3" applyFill="1" applyAlignment="1">
      <alignment horizontal="right" vertical="center" indent="2"/>
    </xf>
    <xf numFmtId="164" fontId="0" fillId="2" borderId="0" xfId="0" applyNumberFormat="1" applyFill="1" applyAlignment="1">
      <alignment vertical="center"/>
    </xf>
    <xf numFmtId="0" fontId="0" fillId="2" borderId="3" xfId="0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0" fontId="5" fillId="2" borderId="0" xfId="0" applyFont="1" applyFill="1"/>
    <xf numFmtId="0" fontId="5" fillId="0" borderId="0" xfId="0" applyFont="1"/>
    <xf numFmtId="0" fontId="6" fillId="0" borderId="6" xfId="3" applyFont="1" applyBorder="1" applyAlignment="1">
      <alignment vertical="center"/>
    </xf>
    <xf numFmtId="0" fontId="6" fillId="0" borderId="7" xfId="3" applyFont="1" applyBorder="1" applyAlignment="1">
      <alignment horizontal="right" vertical="center" indent="2"/>
    </xf>
    <xf numFmtId="0" fontId="5" fillId="0" borderId="8" xfId="0" applyFont="1" applyBorder="1" applyAlignment="1">
      <alignment vertical="center"/>
    </xf>
    <xf numFmtId="164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64" fontId="8" fillId="0" borderId="9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64" fontId="8" fillId="0" borderId="11" xfId="0" applyNumberFormat="1" applyFont="1" applyBorder="1" applyAlignment="1">
      <alignment vertical="center"/>
    </xf>
    <xf numFmtId="0" fontId="0" fillId="2" borderId="0" xfId="0" applyFill="1" applyBorder="1" applyAlignment="1">
      <alignment vertical="center"/>
    </xf>
    <xf numFmtId="164" fontId="0" fillId="2" borderId="0" xfId="0" applyNumberFormat="1" applyFill="1" applyBorder="1" applyAlignment="1">
      <alignment vertical="center"/>
    </xf>
    <xf numFmtId="164" fontId="0" fillId="0" borderId="0" xfId="0" applyNumberFormat="1"/>
    <xf numFmtId="0" fontId="0" fillId="2" borderId="12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0" fontId="6" fillId="0" borderId="15" xfId="3" applyFont="1" applyBorder="1" applyAlignment="1">
      <alignment vertical="center"/>
    </xf>
    <xf numFmtId="0" fontId="6" fillId="0" borderId="16" xfId="3" applyFont="1" applyBorder="1" applyAlignment="1">
      <alignment horizontal="right" vertical="center" indent="2"/>
    </xf>
    <xf numFmtId="0" fontId="5" fillId="0" borderId="17" xfId="0" applyFont="1" applyBorder="1" applyAlignment="1">
      <alignment vertical="center"/>
    </xf>
    <xf numFmtId="164" fontId="5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164" fontId="5" fillId="0" borderId="20" xfId="0" applyNumberFormat="1" applyFont="1" applyBorder="1" applyAlignment="1">
      <alignment vertical="center"/>
    </xf>
    <xf numFmtId="0" fontId="7" fillId="0" borderId="21" xfId="3" applyFont="1" applyBorder="1" applyAlignment="1">
      <alignment vertical="center"/>
    </xf>
    <xf numFmtId="0" fontId="7" fillId="0" borderId="22" xfId="3" applyFont="1" applyBorder="1" applyAlignment="1">
      <alignment horizontal="right" vertical="center" indent="2"/>
    </xf>
    <xf numFmtId="0" fontId="0" fillId="2" borderId="0" xfId="0" applyFill="1"/>
    <xf numFmtId="164" fontId="0" fillId="2" borderId="0" xfId="0" applyNumberFormat="1" applyFill="1"/>
    <xf numFmtId="0" fontId="0" fillId="2" borderId="0" xfId="0" applyFill="1" applyAlignment="1">
      <alignment wrapText="1"/>
    </xf>
    <xf numFmtId="0" fontId="5" fillId="2" borderId="25" xfId="0" applyFont="1" applyFill="1" applyBorder="1"/>
    <xf numFmtId="164" fontId="5" fillId="2" borderId="25" xfId="0" applyNumberFormat="1" applyFont="1" applyFill="1" applyBorder="1"/>
    <xf numFmtId="0" fontId="5" fillId="2" borderId="0" xfId="0" applyFont="1" applyFill="1" applyAlignment="1">
      <alignment wrapText="1"/>
    </xf>
    <xf numFmtId="0" fontId="5" fillId="2" borderId="26" xfId="0" applyFont="1" applyFill="1" applyBorder="1"/>
    <xf numFmtId="164" fontId="5" fillId="2" borderId="26" xfId="0" applyNumberFormat="1" applyFont="1" applyFill="1" applyBorder="1"/>
    <xf numFmtId="0" fontId="5" fillId="2" borderId="23" xfId="0" applyFont="1" applyFill="1" applyBorder="1" applyAlignment="1">
      <alignment wrapText="1"/>
    </xf>
    <xf numFmtId="0" fontId="5" fillId="2" borderId="27" xfId="0" applyFont="1" applyFill="1" applyBorder="1"/>
    <xf numFmtId="164" fontId="5" fillId="2" borderId="27" xfId="0" applyNumberFormat="1" applyFont="1" applyFill="1" applyBorder="1"/>
    <xf numFmtId="0" fontId="10" fillId="2" borderId="24" xfId="0" applyFont="1" applyFill="1" applyBorder="1" applyAlignment="1">
      <alignment horizontal="center"/>
    </xf>
    <xf numFmtId="49" fontId="10" fillId="2" borderId="24" xfId="0" applyNumberFormat="1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 wrapText="1"/>
    </xf>
    <xf numFmtId="0" fontId="9" fillId="2" borderId="0" xfId="0" applyFont="1" applyFill="1" applyProtection="1"/>
    <xf numFmtId="0" fontId="4" fillId="0" borderId="4" xfId="2" applyFont="1" applyBorder="1" applyAlignment="1">
      <alignment horizontal="center" vertical="top"/>
    </xf>
    <xf numFmtId="0" fontId="4" fillId="0" borderId="5" xfId="2" applyFont="1" applyBorder="1" applyAlignment="1">
      <alignment horizontal="center" vertical="top"/>
    </xf>
    <xf numFmtId="0" fontId="4" fillId="0" borderId="13" xfId="2" applyFont="1" applyBorder="1" applyAlignment="1">
      <alignment horizontal="center" vertical="top"/>
    </xf>
    <xf numFmtId="0" fontId="4" fillId="0" borderId="14" xfId="2" applyFont="1" applyBorder="1" applyAlignment="1">
      <alignment horizontal="center" vertical="top"/>
    </xf>
    <xf numFmtId="0" fontId="2" fillId="0" borderId="13" xfId="2" applyBorder="1" applyAlignment="1">
      <alignment horizontal="center" vertical="top"/>
    </xf>
    <xf numFmtId="0" fontId="2" fillId="0" borderId="14" xfId="2" applyBorder="1" applyAlignment="1">
      <alignment horizontal="center" vertical="top"/>
    </xf>
    <xf numFmtId="0" fontId="1" fillId="2" borderId="0" xfId="1" applyFill="1" applyAlignment="1">
      <alignment horizontal="center"/>
    </xf>
  </cellXfs>
  <cellStyles count="4">
    <cellStyle name="Normal" xfId="0" builtinId="0"/>
    <cellStyle name="Overskrift 1" xfId="2" builtinId="16"/>
    <cellStyle name="Overskrift 2" xfId="3" builtinId="17"/>
    <cellStyle name="Titel" xfId="1" builtinId="15"/>
  </cellStyles>
  <dxfs count="206">
    <dxf>
      <numFmt numFmtId="165" formatCode="&quot;$&quot;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5" formatCode="&quot;$&quot;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5" formatCode="&quot;$&quot;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5" formatCode="&quot;$&quot;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5" formatCode="&quot;$&quot;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5" formatCode="&quot;$&quot;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5" formatCode="&quot;$&quot;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5" formatCode="&quot;$&quot;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5" formatCode="&quot;$&quot;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5" formatCode="&quot;$&quot;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5" formatCode="&quot;$&quot;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5" formatCode="&quot;$&quot;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5" formatCode="&quot;$&quot;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5" formatCode="&quot;$&quot;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5" formatCode="&quot;$&quot;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5" formatCode="&quot;$&quot;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5" formatCode="&quot;$&quot;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5" formatCode="&quot;$&quot;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5" formatCode="&quot;$&quot;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5" formatCode="&quot;$&quot;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5" formatCode="&quot;$&quot;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5" formatCode="&quot;$&quot;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5" formatCode="&quot;$&quot;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5" formatCode="&quot;$&quot;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4" formatCode="&quot;kr.&quot;\ 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4" formatCode="&quot;kr.&quot;\ 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Proxima nova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Proxima nova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medium">
          <color rgb="FF0C7DAF"/>
        </left>
        <right style="medium">
          <color rgb="FF0C7DAF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Proxima nova"/>
        <scheme val="none"/>
      </font>
      <numFmt numFmtId="164" formatCode="&quot;kr.&quot;\ #,##0.00"/>
      <fill>
        <patternFill patternType="solid">
          <fgColor indexed="64"/>
          <bgColor theme="0"/>
        </patternFill>
      </fill>
      <border diagonalUp="0" diagonalDown="0" outline="0">
        <left style="medium">
          <color rgb="FF0C7DAF"/>
        </left>
        <right style="medium">
          <color rgb="FF0C7DAF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Proxima nova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medium">
          <color rgb="FF0C7DAF"/>
        </left>
        <right style="medium">
          <color rgb="FF0C7DAF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Proxima nova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medium">
          <color rgb="FF0C7DAF"/>
        </left>
        <right style="medium">
          <color rgb="FF0C7DAF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Proxima nova"/>
        <scheme val="none"/>
      </font>
      <fill>
        <patternFill patternType="solid">
          <fgColor indexed="64"/>
          <bgColor theme="0"/>
        </patternFill>
      </fill>
    </dxf>
    <dxf>
      <border>
        <bottom style="medium">
          <color rgb="FF0C7DAF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Proxima nova"/>
        <scheme val="none"/>
      </font>
      <fill>
        <patternFill patternType="solid">
          <fgColor indexed="64"/>
          <bgColor theme="0"/>
        </patternFill>
      </fill>
      <alignment horizontal="center" vertical="bottom" textRotation="0" indent="0" justifyLastLine="0" shrinkToFit="0" readingOrder="0"/>
    </dxf>
    <dxf>
      <numFmt numFmtId="165" formatCode="&quot;$&quot;#,##0.00"/>
    </dxf>
    <dxf>
      <font>
        <strike val="0"/>
        <outline val="0"/>
        <shadow val="0"/>
        <u val="none"/>
        <vertAlign val="baseline"/>
        <name val="Proxima nova"/>
        <scheme val="none"/>
      </font>
      <numFmt numFmtId="164" formatCode="&quot;kr.&quot;\ #,##0.00"/>
    </dxf>
    <dxf>
      <font>
        <strike val="0"/>
        <outline val="0"/>
        <shadow val="0"/>
        <u val="none"/>
        <vertAlign val="baseline"/>
        <name val="Proxima nova"/>
        <scheme val="none"/>
      </font>
    </dxf>
    <dxf>
      <font>
        <strike val="0"/>
        <outline val="0"/>
        <shadow val="0"/>
        <u val="none"/>
        <vertAlign val="baseline"/>
        <name val="Proxima nova"/>
        <scheme val="none"/>
      </font>
    </dxf>
    <dxf>
      <font>
        <strike val="0"/>
        <outline val="0"/>
        <shadow val="0"/>
        <u val="none"/>
        <vertAlign val="baseline"/>
        <name val="Proxima nova"/>
        <scheme val="none"/>
      </font>
    </dxf>
    <dxf>
      <font>
        <strike val="0"/>
        <outline val="0"/>
        <shadow val="0"/>
        <u val="none"/>
        <vertAlign val="baseline"/>
        <name val="Proxima nova"/>
        <scheme val="none"/>
      </font>
    </dxf>
    <dxf>
      <numFmt numFmtId="165" formatCode="&quot;$&quot;#,##0.00"/>
    </dxf>
    <dxf>
      <font>
        <strike val="0"/>
        <outline val="0"/>
        <shadow val="0"/>
        <u val="none"/>
        <vertAlign val="baseline"/>
        <name val="Proxima nova"/>
        <scheme val="none"/>
      </font>
      <numFmt numFmtId="164" formatCode="&quot;kr.&quot;\ #,##0.00"/>
    </dxf>
    <dxf>
      <font>
        <strike val="0"/>
        <outline val="0"/>
        <shadow val="0"/>
        <u val="none"/>
        <vertAlign val="baseline"/>
        <name val="Proxima nova"/>
        <scheme val="none"/>
      </font>
    </dxf>
    <dxf>
      <font>
        <strike val="0"/>
        <outline val="0"/>
        <shadow val="0"/>
        <u val="none"/>
        <vertAlign val="baseline"/>
        <name val="Proxima nova"/>
        <scheme val="none"/>
      </font>
    </dxf>
    <dxf>
      <font>
        <strike val="0"/>
        <outline val="0"/>
        <shadow val="0"/>
        <u val="none"/>
        <vertAlign val="baseline"/>
        <name val="Proxima nova"/>
        <scheme val="none"/>
      </font>
    </dxf>
    <dxf>
      <font>
        <strike val="0"/>
        <outline val="0"/>
        <shadow val="0"/>
        <u val="none"/>
        <vertAlign val="baseline"/>
        <name val="Proxima nova"/>
        <scheme val="none"/>
      </font>
    </dxf>
    <dxf>
      <numFmt numFmtId="165" formatCode="&quot;$&quot;#,##0.00"/>
    </dxf>
    <dxf>
      <font>
        <strike val="0"/>
        <outline val="0"/>
        <shadow val="0"/>
        <u val="none"/>
        <vertAlign val="baseline"/>
        <name val="Proxima nova"/>
        <scheme val="none"/>
      </font>
      <numFmt numFmtId="164" formatCode="&quot;kr.&quot;\ #,##0.00"/>
    </dxf>
    <dxf>
      <font>
        <strike val="0"/>
        <outline val="0"/>
        <shadow val="0"/>
        <u val="none"/>
        <vertAlign val="baseline"/>
        <name val="Proxima nova"/>
        <scheme val="none"/>
      </font>
    </dxf>
    <dxf>
      <font>
        <strike val="0"/>
        <outline val="0"/>
        <shadow val="0"/>
        <u val="none"/>
        <vertAlign val="baseline"/>
        <name val="Proxima nova"/>
        <scheme val="none"/>
      </font>
    </dxf>
    <dxf>
      <font>
        <strike val="0"/>
        <outline val="0"/>
        <shadow val="0"/>
        <u val="none"/>
        <vertAlign val="baseline"/>
        <name val="Proxima nova"/>
        <scheme val="none"/>
      </font>
    </dxf>
    <dxf>
      <font>
        <strike val="0"/>
        <outline val="0"/>
        <shadow val="0"/>
        <u val="none"/>
        <vertAlign val="baseline"/>
        <name val="Proxima nova"/>
        <scheme val="none"/>
      </font>
    </dxf>
    <dxf>
      <numFmt numFmtId="165" formatCode="&quot;$&quot;#,##0.00"/>
    </dxf>
    <dxf>
      <font>
        <strike val="0"/>
        <outline val="0"/>
        <shadow val="0"/>
        <u val="none"/>
        <vertAlign val="baseline"/>
        <name val="Proxima nova"/>
        <scheme val="none"/>
      </font>
      <numFmt numFmtId="164" formatCode="&quot;kr.&quot;\ #,##0.00"/>
    </dxf>
    <dxf>
      <font>
        <strike val="0"/>
        <outline val="0"/>
        <shadow val="0"/>
        <u val="none"/>
        <vertAlign val="baseline"/>
        <name val="Proxima nova"/>
        <scheme val="none"/>
      </font>
    </dxf>
    <dxf>
      <font>
        <strike val="0"/>
        <outline val="0"/>
        <shadow val="0"/>
        <u val="none"/>
        <vertAlign val="baseline"/>
        <name val="Proxima nova"/>
        <scheme val="none"/>
      </font>
    </dxf>
    <dxf>
      <font>
        <strike val="0"/>
        <outline val="0"/>
        <shadow val="0"/>
        <u val="none"/>
        <vertAlign val="baseline"/>
        <name val="Proxima nova"/>
        <scheme val="none"/>
      </font>
    </dxf>
    <dxf>
      <font>
        <strike val="0"/>
        <outline val="0"/>
        <shadow val="0"/>
        <u val="none"/>
        <vertAlign val="baseline"/>
        <name val="Proxima nova"/>
        <scheme val="none"/>
      </font>
    </dxf>
    <dxf>
      <numFmt numFmtId="165" formatCode="&quot;$&quot;#,##0.00"/>
    </dxf>
    <dxf>
      <font>
        <strike val="0"/>
        <outline val="0"/>
        <shadow val="0"/>
        <u val="none"/>
        <vertAlign val="baseline"/>
        <name val="Proxima nova"/>
        <scheme val="none"/>
      </font>
      <numFmt numFmtId="164" formatCode="&quot;kr.&quot;\ #,##0.00"/>
    </dxf>
    <dxf>
      <font>
        <strike val="0"/>
        <outline val="0"/>
        <shadow val="0"/>
        <u val="none"/>
        <vertAlign val="baseline"/>
        <name val="Proxima nova"/>
        <scheme val="none"/>
      </font>
    </dxf>
    <dxf>
      <font>
        <strike val="0"/>
        <outline val="0"/>
        <shadow val="0"/>
        <u val="none"/>
        <vertAlign val="baseline"/>
        <name val="Proxima nova"/>
        <scheme val="none"/>
      </font>
    </dxf>
    <dxf>
      <font>
        <strike val="0"/>
        <outline val="0"/>
        <shadow val="0"/>
        <u val="none"/>
        <vertAlign val="baseline"/>
        <name val="Proxima nova"/>
        <scheme val="none"/>
      </font>
    </dxf>
    <dxf>
      <font>
        <strike val="0"/>
        <outline val="0"/>
        <shadow val="0"/>
        <u val="none"/>
        <vertAlign val="baseline"/>
        <name val="Proxima nova"/>
        <scheme val="none"/>
      </font>
    </dxf>
    <dxf>
      <numFmt numFmtId="165" formatCode="&quot;$&quot;#,##0.00"/>
    </dxf>
    <dxf>
      <font>
        <strike val="0"/>
        <outline val="0"/>
        <shadow val="0"/>
        <u val="none"/>
        <vertAlign val="baseline"/>
        <name val="Proxima nova"/>
        <scheme val="none"/>
      </font>
      <numFmt numFmtId="164" formatCode="&quot;kr.&quot;\ #,##0.00"/>
    </dxf>
    <dxf>
      <font>
        <strike val="0"/>
        <outline val="0"/>
        <shadow val="0"/>
        <u val="none"/>
        <vertAlign val="baseline"/>
        <name val="Proxima nova"/>
        <scheme val="none"/>
      </font>
    </dxf>
    <dxf>
      <font>
        <strike val="0"/>
        <outline val="0"/>
        <shadow val="0"/>
        <u val="none"/>
        <vertAlign val="baseline"/>
        <name val="Proxima nova"/>
        <scheme val="none"/>
      </font>
    </dxf>
    <dxf>
      <font>
        <strike val="0"/>
        <outline val="0"/>
        <shadow val="0"/>
        <u val="none"/>
        <vertAlign val="baseline"/>
        <name val="Proxima nova"/>
        <scheme val="none"/>
      </font>
    </dxf>
    <dxf>
      <font>
        <strike val="0"/>
        <outline val="0"/>
        <shadow val="0"/>
        <u val="none"/>
        <vertAlign val="baseline"/>
        <name val="Proxima nova"/>
        <scheme val="none"/>
      </font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3" defaultTableStyle="TableStyleMedium2" defaultPivotStyle="PivotStyleLight16">
    <tableStyle name="Simple Monthly Budget" pivot="0" count="2">
      <tableStyleElement type="wholeTable" dxfId="205"/>
      <tableStyleElement type="headerRow" dxfId="204"/>
    </tableStyle>
    <tableStyle name="Simple Monthly Budget 2" pivot="0" count="2">
      <tableStyleElement type="wholeTable" dxfId="203"/>
      <tableStyleElement type="headerRow" dxfId="202"/>
    </tableStyle>
    <tableStyle name="Simple Monthly Budget 3" pivot="0" count="2">
      <tableStyleElement type="wholeTable" dxfId="201"/>
      <tableStyleElement type="headerRow" dxfId="200"/>
    </tableStyle>
  </tableStyles>
  <colors>
    <mruColors>
      <color rgb="FF12C159"/>
      <color rgb="FF0C7DAF"/>
      <color rgb="FFDF0920"/>
      <color rgb="FFFF9245"/>
      <color rgb="FF5DA9CA"/>
      <color rgb="FFFFAA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140970</xdr:colOff>
      <xdr:row>1</xdr:row>
      <xdr:rowOff>113361</xdr:rowOff>
    </xdr:from>
    <xdr:to>
      <xdr:col>6</xdr:col>
      <xdr:colOff>217170</xdr:colOff>
      <xdr:row>4</xdr:row>
      <xdr:rowOff>160018</xdr:rowOff>
    </xdr:to>
    <xdr:pic>
      <xdr:nvPicPr>
        <xdr:cNvPr id="2" name="Billede 1" descr="http://imcc.dk/core/wp-content/uploads/2013/08/imcc-2013-logo_CMYK.png">
          <a:extLst>
            <a:ext uri="{FF2B5EF4-FFF2-40B4-BE49-F238E27FC236}">
              <a16:creationId xmlns:a16="http://schemas.microsoft.com/office/drawing/2014/main" id="{D97B09DE-88A5-406B-BA09-3D1FE2688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6140" y="296241"/>
          <a:ext cx="1996440" cy="572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0</xdr:row>
      <xdr:rowOff>179070</xdr:rowOff>
    </xdr:from>
    <xdr:to>
      <xdr:col>6</xdr:col>
      <xdr:colOff>388620</xdr:colOff>
      <xdr:row>3</xdr:row>
      <xdr:rowOff>202867</xdr:rowOff>
    </xdr:to>
    <xdr:pic>
      <xdr:nvPicPr>
        <xdr:cNvPr id="3" name="Billede 2" descr="http://imcc.dk/core/wp-content/uploads/2013/08/imcc-2013-logo_CMYK.png">
          <a:extLst>
            <a:ext uri="{FF2B5EF4-FFF2-40B4-BE49-F238E27FC236}">
              <a16:creationId xmlns:a16="http://schemas.microsoft.com/office/drawing/2014/main" id="{5DB3A8E4-826E-44CA-BDC5-9E5C6B5FB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79070"/>
          <a:ext cx="1996440" cy="572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0</xdr:row>
      <xdr:rowOff>179070</xdr:rowOff>
    </xdr:from>
    <xdr:to>
      <xdr:col>6</xdr:col>
      <xdr:colOff>388620</xdr:colOff>
      <xdr:row>3</xdr:row>
      <xdr:rowOff>202867</xdr:rowOff>
    </xdr:to>
    <xdr:pic>
      <xdr:nvPicPr>
        <xdr:cNvPr id="3" name="Billede 2" descr="http://imcc.dk/core/wp-content/uploads/2013/08/imcc-2013-logo_CMYK.png">
          <a:extLst>
            <a:ext uri="{FF2B5EF4-FFF2-40B4-BE49-F238E27FC236}">
              <a16:creationId xmlns:a16="http://schemas.microsoft.com/office/drawing/2014/main" id="{2F8D81F4-03F4-4B48-B779-6734577C8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79070"/>
          <a:ext cx="1996440" cy="572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0</xdr:row>
      <xdr:rowOff>179070</xdr:rowOff>
    </xdr:from>
    <xdr:to>
      <xdr:col>6</xdr:col>
      <xdr:colOff>388620</xdr:colOff>
      <xdr:row>3</xdr:row>
      <xdr:rowOff>202867</xdr:rowOff>
    </xdr:to>
    <xdr:pic>
      <xdr:nvPicPr>
        <xdr:cNvPr id="3" name="Billede 2" descr="http://imcc.dk/core/wp-content/uploads/2013/08/imcc-2013-logo_CMYK.png">
          <a:extLst>
            <a:ext uri="{FF2B5EF4-FFF2-40B4-BE49-F238E27FC236}">
              <a16:creationId xmlns:a16="http://schemas.microsoft.com/office/drawing/2014/main" id="{C05C6BCD-6293-4780-8836-B4AB5903A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79070"/>
          <a:ext cx="1996440" cy="572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0</xdr:row>
      <xdr:rowOff>179070</xdr:rowOff>
    </xdr:from>
    <xdr:to>
      <xdr:col>6</xdr:col>
      <xdr:colOff>388620</xdr:colOff>
      <xdr:row>3</xdr:row>
      <xdr:rowOff>202867</xdr:rowOff>
    </xdr:to>
    <xdr:pic>
      <xdr:nvPicPr>
        <xdr:cNvPr id="3" name="Billede 2" descr="http://imcc.dk/core/wp-content/uploads/2013/08/imcc-2013-logo_CMYK.png">
          <a:extLst>
            <a:ext uri="{FF2B5EF4-FFF2-40B4-BE49-F238E27FC236}">
              <a16:creationId xmlns:a16="http://schemas.microsoft.com/office/drawing/2014/main" id="{636D46FD-592B-418E-A8ED-35169F65B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79070"/>
          <a:ext cx="1996440" cy="572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0</xdr:row>
      <xdr:rowOff>179070</xdr:rowOff>
    </xdr:from>
    <xdr:to>
      <xdr:col>6</xdr:col>
      <xdr:colOff>388620</xdr:colOff>
      <xdr:row>3</xdr:row>
      <xdr:rowOff>202867</xdr:rowOff>
    </xdr:to>
    <xdr:pic>
      <xdr:nvPicPr>
        <xdr:cNvPr id="3" name="Billede 2" descr="http://imcc.dk/core/wp-content/uploads/2013/08/imcc-2013-logo_CMYK.png">
          <a:extLst>
            <a:ext uri="{FF2B5EF4-FFF2-40B4-BE49-F238E27FC236}">
              <a16:creationId xmlns:a16="http://schemas.microsoft.com/office/drawing/2014/main" id="{894C9F3C-35A3-4B9F-9FE4-13F9DC48A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79070"/>
          <a:ext cx="1996440" cy="572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0</xdr:row>
      <xdr:rowOff>179070</xdr:rowOff>
    </xdr:from>
    <xdr:to>
      <xdr:col>6</xdr:col>
      <xdr:colOff>388620</xdr:colOff>
      <xdr:row>3</xdr:row>
      <xdr:rowOff>202867</xdr:rowOff>
    </xdr:to>
    <xdr:pic>
      <xdr:nvPicPr>
        <xdr:cNvPr id="3" name="Billede 2" descr="http://imcc.dk/core/wp-content/uploads/2013/08/imcc-2013-logo_CMYK.png">
          <a:extLst>
            <a:ext uri="{FF2B5EF4-FFF2-40B4-BE49-F238E27FC236}">
              <a16:creationId xmlns:a16="http://schemas.microsoft.com/office/drawing/2014/main" id="{3CC43B56-776E-4FC5-906E-98AEF5F7B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79070"/>
          <a:ext cx="1996440" cy="572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121920</xdr:colOff>
      <xdr:row>1</xdr:row>
      <xdr:rowOff>90501</xdr:rowOff>
    </xdr:from>
    <xdr:to>
      <xdr:col>6</xdr:col>
      <xdr:colOff>198120</xdr:colOff>
      <xdr:row>4</xdr:row>
      <xdr:rowOff>137158</xdr:rowOff>
    </xdr:to>
    <xdr:pic>
      <xdr:nvPicPr>
        <xdr:cNvPr id="2" name="Billede 1" descr="http://imcc.dk/core/wp-content/uploads/2013/08/imcc-2013-logo_CMYK.png">
          <a:extLst>
            <a:ext uri="{FF2B5EF4-FFF2-40B4-BE49-F238E27FC236}">
              <a16:creationId xmlns:a16="http://schemas.microsoft.com/office/drawing/2014/main" id="{9F831274-563D-470B-B7CF-57CBDC319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7090" y="265761"/>
          <a:ext cx="1996440" cy="572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182880</xdr:colOff>
      <xdr:row>0</xdr:row>
      <xdr:rowOff>175260</xdr:rowOff>
    </xdr:from>
    <xdr:to>
      <xdr:col>6</xdr:col>
      <xdr:colOff>232410</xdr:colOff>
      <xdr:row>3</xdr:row>
      <xdr:rowOff>199057</xdr:rowOff>
    </xdr:to>
    <xdr:pic>
      <xdr:nvPicPr>
        <xdr:cNvPr id="3" name="Billede 2" descr="http://imcc.dk/core/wp-content/uploads/2013/08/imcc-2013-logo_CMYK.png">
          <a:extLst>
            <a:ext uri="{FF2B5EF4-FFF2-40B4-BE49-F238E27FC236}">
              <a16:creationId xmlns:a16="http://schemas.microsoft.com/office/drawing/2014/main" id="{2BBECC81-5D25-4F1D-885A-C7A56ADFF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0430" y="175260"/>
          <a:ext cx="1996440" cy="572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0</xdr:row>
      <xdr:rowOff>179070</xdr:rowOff>
    </xdr:from>
    <xdr:to>
      <xdr:col>6</xdr:col>
      <xdr:colOff>388620</xdr:colOff>
      <xdr:row>3</xdr:row>
      <xdr:rowOff>202867</xdr:rowOff>
    </xdr:to>
    <xdr:pic>
      <xdr:nvPicPr>
        <xdr:cNvPr id="2" name="Billede 1" descr="http://imcc.dk/core/wp-content/uploads/2013/08/imcc-2013-logo_CMYK.png">
          <a:extLst>
            <a:ext uri="{FF2B5EF4-FFF2-40B4-BE49-F238E27FC236}">
              <a16:creationId xmlns:a16="http://schemas.microsoft.com/office/drawing/2014/main" id="{F7707748-1ED3-4030-B4BA-CE8916BB9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79070"/>
          <a:ext cx="1996440" cy="572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0</xdr:row>
      <xdr:rowOff>179070</xdr:rowOff>
    </xdr:from>
    <xdr:to>
      <xdr:col>6</xdr:col>
      <xdr:colOff>388620</xdr:colOff>
      <xdr:row>3</xdr:row>
      <xdr:rowOff>202867</xdr:rowOff>
    </xdr:to>
    <xdr:pic>
      <xdr:nvPicPr>
        <xdr:cNvPr id="4" name="Billede 3" descr="http://imcc.dk/core/wp-content/uploads/2013/08/imcc-2013-logo_CMYK.png">
          <a:extLst>
            <a:ext uri="{FF2B5EF4-FFF2-40B4-BE49-F238E27FC236}">
              <a16:creationId xmlns:a16="http://schemas.microsoft.com/office/drawing/2014/main" id="{B45CE358-C531-47D8-BC11-FA39CFD83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79070"/>
          <a:ext cx="1996440" cy="572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0</xdr:row>
      <xdr:rowOff>179070</xdr:rowOff>
    </xdr:from>
    <xdr:to>
      <xdr:col>6</xdr:col>
      <xdr:colOff>388620</xdr:colOff>
      <xdr:row>3</xdr:row>
      <xdr:rowOff>202867</xdr:rowOff>
    </xdr:to>
    <xdr:pic>
      <xdr:nvPicPr>
        <xdr:cNvPr id="3" name="Billede 2" descr="http://imcc.dk/core/wp-content/uploads/2013/08/imcc-2013-logo_CMYK.png">
          <a:extLst>
            <a:ext uri="{FF2B5EF4-FFF2-40B4-BE49-F238E27FC236}">
              <a16:creationId xmlns:a16="http://schemas.microsoft.com/office/drawing/2014/main" id="{29B2A507-8641-43E6-A428-5F4E88456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79070"/>
          <a:ext cx="1996440" cy="572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0</xdr:row>
      <xdr:rowOff>179070</xdr:rowOff>
    </xdr:from>
    <xdr:to>
      <xdr:col>6</xdr:col>
      <xdr:colOff>388620</xdr:colOff>
      <xdr:row>3</xdr:row>
      <xdr:rowOff>202867</xdr:rowOff>
    </xdr:to>
    <xdr:pic>
      <xdr:nvPicPr>
        <xdr:cNvPr id="3" name="Billede 2" descr="http://imcc.dk/core/wp-content/uploads/2013/08/imcc-2013-logo_CMYK.png">
          <a:extLst>
            <a:ext uri="{FF2B5EF4-FFF2-40B4-BE49-F238E27FC236}">
              <a16:creationId xmlns:a16="http://schemas.microsoft.com/office/drawing/2014/main" id="{DD7A9CB4-3778-4DD5-91D5-D69B0CFE5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79070"/>
          <a:ext cx="1996440" cy="572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0</xdr:row>
      <xdr:rowOff>179070</xdr:rowOff>
    </xdr:from>
    <xdr:to>
      <xdr:col>6</xdr:col>
      <xdr:colOff>388620</xdr:colOff>
      <xdr:row>3</xdr:row>
      <xdr:rowOff>202867</xdr:rowOff>
    </xdr:to>
    <xdr:pic>
      <xdr:nvPicPr>
        <xdr:cNvPr id="3" name="Billede 2" descr="http://imcc.dk/core/wp-content/uploads/2013/08/imcc-2013-logo_CMYK.png">
          <a:extLst>
            <a:ext uri="{FF2B5EF4-FFF2-40B4-BE49-F238E27FC236}">
              <a16:creationId xmlns:a16="http://schemas.microsoft.com/office/drawing/2014/main" id="{45A2C93E-9A0B-4931-BDCB-E5750FD8B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79070"/>
          <a:ext cx="1996440" cy="572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0</xdr:row>
      <xdr:rowOff>179070</xdr:rowOff>
    </xdr:from>
    <xdr:to>
      <xdr:col>6</xdr:col>
      <xdr:colOff>388620</xdr:colOff>
      <xdr:row>3</xdr:row>
      <xdr:rowOff>202867</xdr:rowOff>
    </xdr:to>
    <xdr:pic>
      <xdr:nvPicPr>
        <xdr:cNvPr id="3" name="Billede 2" descr="http://imcc.dk/core/wp-content/uploads/2013/08/imcc-2013-logo_CMYK.png">
          <a:extLst>
            <a:ext uri="{FF2B5EF4-FFF2-40B4-BE49-F238E27FC236}">
              <a16:creationId xmlns:a16="http://schemas.microsoft.com/office/drawing/2014/main" id="{FC49B8F5-192C-4758-A1FC-28DF8BF2A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79070"/>
          <a:ext cx="1996440" cy="572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ederik\Google%20Drive\IMCC%20Odense\IMCC%20Odense\&#216;konomi\Budgetter\Budget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sigtsbudget"/>
      <sheetName val="Regnskab"/>
      <sheetName val="Indtægter"/>
      <sheetName val="Sundhedsmekka Februar"/>
      <sheetName val="PR"/>
      <sheetName val="Månedsmøder"/>
      <sheetName val="Kursus"/>
      <sheetName val="Kontorombygning"/>
      <sheetName val="Sommerfest"/>
      <sheetName val="Sundhedsmekka September"/>
      <sheetName val="Lokal GF"/>
      <sheetName val="Julefrok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ables/table1.xml><?xml version="1.0" encoding="utf-8"?>
<table xmlns="http://schemas.openxmlformats.org/spreadsheetml/2006/main" id="35" name="tblIndtægt36" displayName="tblIndtægt36" ref="B8:C12" headerRowDxfId="199" dataDxfId="198" totalsRowDxfId="197">
  <autoFilter ref="B8:C12"/>
  <tableColumns count="2">
    <tableColumn id="1" name=" " totalsRowLabel="Total" dataDxfId="196"/>
    <tableColumn id="2" name="Beløb" totalsRowFunction="sum" dataDxfId="195" totalsRowDxfId="194">
      <calculatedColumnFormula>Indtægter!C8</calculatedColumnFormula>
    </tableColumn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10.xml><?xml version="1.0" encoding="utf-8"?>
<table xmlns="http://schemas.openxmlformats.org/spreadsheetml/2006/main" id="1" name="tblIndtægt9" displayName="tblIndtægt9" ref="B7:C15" headerRowDxfId="143" dataDxfId="142" totalsRowDxfId="141">
  <autoFilter ref="B7:C15"/>
  <tableColumns count="2">
    <tableColumn id="1" name=" " totalsRowLabel="Total" dataDxfId="140"/>
    <tableColumn id="2" name="Beløb" totalsRowFunction="sum" dataDxfId="139" totalsRowDxfId="138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11.xml><?xml version="1.0" encoding="utf-8"?>
<table xmlns="http://schemas.openxmlformats.org/spreadsheetml/2006/main" id="2" name="tblIndtægt921" displayName="tblIndtægt921" ref="E7:F15" headerRowDxfId="137" dataDxfId="136" totalsRowDxfId="135">
  <autoFilter ref="E7:F15"/>
  <tableColumns count="2">
    <tableColumn id="1" name=" " totalsRowLabel="Total" dataDxfId="134"/>
    <tableColumn id="2" name="Beløb" totalsRowFunction="sum" dataDxfId="133" totalsRowDxfId="132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12.xml><?xml version="1.0" encoding="utf-8"?>
<table xmlns="http://schemas.openxmlformats.org/spreadsheetml/2006/main" id="5" name="tblIndtægt96" displayName="tblIndtægt96" ref="B7:C15" headerRowDxfId="131" dataDxfId="130" totalsRowDxfId="129">
  <autoFilter ref="B7:C15"/>
  <tableColumns count="2">
    <tableColumn id="1" name=" " totalsRowLabel="Total" dataDxfId="128"/>
    <tableColumn id="2" name="Beløb" totalsRowFunction="sum" dataDxfId="127" totalsRowDxfId="126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13.xml><?xml version="1.0" encoding="utf-8"?>
<table xmlns="http://schemas.openxmlformats.org/spreadsheetml/2006/main" id="6" name="tblIndtægt9217" displayName="tblIndtægt9217" ref="E7:F15" headerRowDxfId="125" dataDxfId="124" totalsRowDxfId="123">
  <autoFilter ref="E7:F15"/>
  <tableColumns count="2">
    <tableColumn id="1" name=" " totalsRowLabel="Total" dataDxfId="122"/>
    <tableColumn id="2" name="Beløb" totalsRowFunction="sum" dataDxfId="121" totalsRowDxfId="120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14.xml><?xml version="1.0" encoding="utf-8"?>
<table xmlns="http://schemas.openxmlformats.org/spreadsheetml/2006/main" id="7" name="tblIndtægt98" displayName="tblIndtægt98" ref="B7:C15" headerRowDxfId="119" dataDxfId="118" totalsRowDxfId="117">
  <autoFilter ref="B7:C15"/>
  <tableColumns count="2">
    <tableColumn id="1" name=" " totalsRowLabel="Total" dataDxfId="116"/>
    <tableColumn id="2" name="Beløb" totalsRowFunction="sum" dataDxfId="115" totalsRowDxfId="114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15.xml><?xml version="1.0" encoding="utf-8"?>
<table xmlns="http://schemas.openxmlformats.org/spreadsheetml/2006/main" id="8" name="tblIndtægt9219" displayName="tblIndtægt9219" ref="E7:F15" headerRowDxfId="113" dataDxfId="112" totalsRowDxfId="111">
  <autoFilter ref="E7:F15"/>
  <tableColumns count="2">
    <tableColumn id="1" name=" " totalsRowLabel="Total" dataDxfId="110"/>
    <tableColumn id="2" name="Beløb" totalsRowFunction="sum" dataDxfId="109" totalsRowDxfId="108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16.xml><?xml version="1.0" encoding="utf-8"?>
<table xmlns="http://schemas.openxmlformats.org/spreadsheetml/2006/main" id="9" name="tblIndtægt910" displayName="tblIndtægt910" ref="B7:C15" headerRowDxfId="107" dataDxfId="106" totalsRowDxfId="105">
  <autoFilter ref="B7:C15"/>
  <tableColumns count="2">
    <tableColumn id="1" name=" " totalsRowLabel="Total" dataDxfId="104"/>
    <tableColumn id="2" name="Beløb" totalsRowFunction="sum" dataDxfId="103" totalsRowDxfId="102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17.xml><?xml version="1.0" encoding="utf-8"?>
<table xmlns="http://schemas.openxmlformats.org/spreadsheetml/2006/main" id="10" name="tblIndtægt92111" displayName="tblIndtægt92111" ref="E7:F15" headerRowDxfId="101" dataDxfId="100" totalsRowDxfId="99">
  <autoFilter ref="E7:F15"/>
  <tableColumns count="2">
    <tableColumn id="1" name=" " totalsRowLabel="Total" dataDxfId="98"/>
    <tableColumn id="2" name="Beløb" totalsRowFunction="sum" dataDxfId="97" totalsRowDxfId="96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18.xml><?xml version="1.0" encoding="utf-8"?>
<table xmlns="http://schemas.openxmlformats.org/spreadsheetml/2006/main" id="11" name="tblIndtægt912" displayName="tblIndtægt912" ref="B7:C15" headerRowDxfId="95" dataDxfId="94" totalsRowDxfId="93">
  <autoFilter ref="B7:C15"/>
  <tableColumns count="2">
    <tableColumn id="1" name=" " totalsRowLabel="Total" dataDxfId="92"/>
    <tableColumn id="2" name="Beløb" totalsRowFunction="sum" dataDxfId="91" totalsRowDxfId="90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19.xml><?xml version="1.0" encoding="utf-8"?>
<table xmlns="http://schemas.openxmlformats.org/spreadsheetml/2006/main" id="12" name="tblIndtægt92113" displayName="tblIndtægt92113" ref="E7:F15" headerRowDxfId="89" dataDxfId="88" totalsRowDxfId="87">
  <autoFilter ref="E7:F15"/>
  <tableColumns count="2">
    <tableColumn id="1" name=" " totalsRowLabel="Total" dataDxfId="86"/>
    <tableColumn id="2" name="Beløb" totalsRowFunction="sum" dataDxfId="85" totalsRowDxfId="84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2.xml><?xml version="1.0" encoding="utf-8"?>
<table xmlns="http://schemas.openxmlformats.org/spreadsheetml/2006/main" id="36" name="tblUdgifter37" displayName="tblUdgifter37" ref="B15:C22" headerRowDxfId="193" dataDxfId="192" totalsRowDxfId="191">
  <autoFilter ref="B15:C22"/>
  <tableColumns count="2">
    <tableColumn id="1" name=" " totalsRowLabel="Total" dataDxfId="190"/>
    <tableColumn id="2" name="Beløb" totalsRowFunction="sum" dataDxfId="189" totalsRowDxfId="188">
      <calculatedColumnFormula>Januar!C8+Februar!C8+Marts!C8+April!C8+Maj!C8+Juni!C8+Juli!C8+August!C8+September!C8+Oktober!C8+November!C8+December!C8</calculatedColumnFormula>
    </tableColumn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Udgifter hver måned" altTextSummary="Liste over udgifter hver måned plus beløb for hver udgift."/>
    </ext>
  </extLst>
</table>
</file>

<file path=xl/tables/table20.xml><?xml version="1.0" encoding="utf-8"?>
<table xmlns="http://schemas.openxmlformats.org/spreadsheetml/2006/main" id="13" name="tblIndtægt914" displayName="tblIndtægt914" ref="B7:C15" headerRowDxfId="83" dataDxfId="82" totalsRowDxfId="81">
  <autoFilter ref="B7:C15"/>
  <tableColumns count="2">
    <tableColumn id="1" name=" " totalsRowLabel="Total" dataDxfId="80"/>
    <tableColumn id="2" name="Beløb" totalsRowFunction="sum" dataDxfId="79" totalsRowDxfId="78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21.xml><?xml version="1.0" encoding="utf-8"?>
<table xmlns="http://schemas.openxmlformats.org/spreadsheetml/2006/main" id="14" name="tblIndtægt92115" displayName="tblIndtægt92115" ref="E7:F15" headerRowDxfId="77" dataDxfId="76" totalsRowDxfId="75">
  <autoFilter ref="E7:F15"/>
  <tableColumns count="2">
    <tableColumn id="1" name=" " totalsRowLabel="Total" dataDxfId="74"/>
    <tableColumn id="2" name="Beløb" totalsRowFunction="sum" dataDxfId="73" totalsRowDxfId="72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22.xml><?xml version="1.0" encoding="utf-8"?>
<table xmlns="http://schemas.openxmlformats.org/spreadsheetml/2006/main" id="15" name="tblIndtægt916" displayName="tblIndtægt916" ref="B7:C15" headerRowDxfId="71" dataDxfId="70" totalsRowDxfId="69">
  <autoFilter ref="B7:C15"/>
  <tableColumns count="2">
    <tableColumn id="1" name=" " totalsRowLabel="Total" dataDxfId="68"/>
    <tableColumn id="2" name="Beløb" totalsRowFunction="sum" dataDxfId="67" totalsRowDxfId="66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23.xml><?xml version="1.0" encoding="utf-8"?>
<table xmlns="http://schemas.openxmlformats.org/spreadsheetml/2006/main" id="16" name="tblIndtægt92117" displayName="tblIndtægt92117" ref="E7:F15" headerRowDxfId="65" dataDxfId="64" totalsRowDxfId="63">
  <autoFilter ref="E7:F15"/>
  <tableColumns count="2">
    <tableColumn id="1" name=" " totalsRowLabel="Total" dataDxfId="62"/>
    <tableColumn id="2" name="Beløb" totalsRowFunction="sum" dataDxfId="61" totalsRowDxfId="60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24.xml><?xml version="1.0" encoding="utf-8"?>
<table xmlns="http://schemas.openxmlformats.org/spreadsheetml/2006/main" id="17" name="tblIndtægt918" displayName="tblIndtægt918" ref="B7:C15" headerRowDxfId="59" dataDxfId="58" totalsRowDxfId="57">
  <autoFilter ref="B7:C15"/>
  <tableColumns count="2">
    <tableColumn id="1" name=" " totalsRowLabel="Total" dataDxfId="56"/>
    <tableColumn id="2" name="Beløb" totalsRowFunction="sum" dataDxfId="55" totalsRowDxfId="54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25.xml><?xml version="1.0" encoding="utf-8"?>
<table xmlns="http://schemas.openxmlformats.org/spreadsheetml/2006/main" id="18" name="tblIndtægt92119" displayName="tblIndtægt92119" ref="E7:F15" headerRowDxfId="53" dataDxfId="52" totalsRowDxfId="51">
  <autoFilter ref="E7:F15"/>
  <tableColumns count="2">
    <tableColumn id="1" name=" " totalsRowLabel="Total" dataDxfId="50"/>
    <tableColumn id="2" name="Beløb" totalsRowFunction="sum" dataDxfId="49" totalsRowDxfId="48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26.xml><?xml version="1.0" encoding="utf-8"?>
<table xmlns="http://schemas.openxmlformats.org/spreadsheetml/2006/main" id="19" name="tblIndtægt920" displayName="tblIndtægt920" ref="B7:C15" headerRowDxfId="47" dataDxfId="46" totalsRowDxfId="45">
  <autoFilter ref="B7:C15"/>
  <tableColumns count="2">
    <tableColumn id="1" name=" " totalsRowLabel="Total" dataDxfId="44"/>
    <tableColumn id="2" name="Beløb" totalsRowFunction="sum" dataDxfId="43" totalsRowDxfId="42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27.xml><?xml version="1.0" encoding="utf-8"?>
<table xmlns="http://schemas.openxmlformats.org/spreadsheetml/2006/main" id="20" name="tblIndtægt92121" displayName="tblIndtægt92121" ref="E7:F15" headerRowDxfId="41" dataDxfId="40" totalsRowDxfId="39">
  <autoFilter ref="E7:F15"/>
  <tableColumns count="2">
    <tableColumn id="1" name=" " totalsRowLabel="Total" dataDxfId="38"/>
    <tableColumn id="2" name="Beløb" totalsRowFunction="sum" dataDxfId="37" totalsRowDxfId="36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28.xml><?xml version="1.0" encoding="utf-8"?>
<table xmlns="http://schemas.openxmlformats.org/spreadsheetml/2006/main" id="21" name="tblIndtægt922" displayName="tblIndtægt922" ref="B7:C15" headerRowDxfId="35" dataDxfId="34" totalsRowDxfId="33">
  <autoFilter ref="B7:C15"/>
  <tableColumns count="2">
    <tableColumn id="1" name=" " totalsRowLabel="Total" dataDxfId="32"/>
    <tableColumn id="2" name="Beløb" totalsRowFunction="sum" dataDxfId="31" totalsRowDxfId="30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29.xml><?xml version="1.0" encoding="utf-8"?>
<table xmlns="http://schemas.openxmlformats.org/spreadsheetml/2006/main" id="22" name="tblIndtægt92123" displayName="tblIndtægt92123" ref="E7:F15" headerRowDxfId="29" dataDxfId="28" totalsRowDxfId="27">
  <autoFilter ref="E7:F15"/>
  <tableColumns count="2">
    <tableColumn id="1" name=" " totalsRowLabel="Total" dataDxfId="26"/>
    <tableColumn id="2" name="Beløb" totalsRowFunction="sum" dataDxfId="25" totalsRowDxfId="24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3.xml><?xml version="1.0" encoding="utf-8"?>
<table xmlns="http://schemas.openxmlformats.org/spreadsheetml/2006/main" id="37" name="tblUdgifter3238" displayName="tblUdgifter3238" ref="B25:C37" headerRowDxfId="187" dataDxfId="186" totalsRowDxfId="185">
  <autoFilter ref="B25:C37"/>
  <tableColumns count="2">
    <tableColumn id="1" name=" " totalsRowLabel="Total" dataDxfId="184"/>
    <tableColumn id="2" name="Beløb" totalsRowFunction="sum" dataDxfId="183" totalsRowDxfId="182">
      <calculatedColumnFormula>'[1]Sundhedsmekka Februar'!C19+[1]PR!C19+[1]Månedsmøder!C19+[1]Kursus!C19+[1]Kontorombygning!C19+[1]Sommerfest!C19+'[1]Sundhedsmekka September'!C19+'[1]Lokal GF'!C19+[1]Julefrokost!C19</calculatedColumnFormula>
    </tableColumn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Udgifter hver måned" altTextSummary="Liste over udgifter hver måned plus beløb for hver udgift."/>
    </ext>
  </extLst>
</table>
</file>

<file path=xl/tables/table30.xml><?xml version="1.0" encoding="utf-8"?>
<table xmlns="http://schemas.openxmlformats.org/spreadsheetml/2006/main" id="23" name="tblIndtægt924" displayName="tblIndtægt924" ref="B7:C15" headerRowDxfId="23" dataDxfId="22" totalsRowDxfId="21">
  <autoFilter ref="B7:C15"/>
  <tableColumns count="2">
    <tableColumn id="1" name=" " totalsRowLabel="Total" dataDxfId="20"/>
    <tableColumn id="2" name="Beløb" totalsRowFunction="sum" dataDxfId="19" totalsRowDxfId="18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31.xml><?xml version="1.0" encoding="utf-8"?>
<table xmlns="http://schemas.openxmlformats.org/spreadsheetml/2006/main" id="24" name="tblIndtægt92125" displayName="tblIndtægt92125" ref="E7:F15" headerRowDxfId="17" dataDxfId="16" totalsRowDxfId="15">
  <autoFilter ref="E7:F15"/>
  <tableColumns count="2">
    <tableColumn id="1" name=" " totalsRowLabel="Total" dataDxfId="14"/>
    <tableColumn id="2" name="Beløb" totalsRowFunction="sum" dataDxfId="13" totalsRowDxfId="12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32.xml><?xml version="1.0" encoding="utf-8"?>
<table xmlns="http://schemas.openxmlformats.org/spreadsheetml/2006/main" id="25" name="tblIndtægt926" displayName="tblIndtægt926" ref="B7:C15" headerRowDxfId="11" dataDxfId="10" totalsRowDxfId="9">
  <autoFilter ref="B7:C15"/>
  <tableColumns count="2">
    <tableColumn id="1" name=" " totalsRowLabel="Total" dataDxfId="8"/>
    <tableColumn id="2" name="Beløb" totalsRowFunction="sum" dataDxfId="7" totalsRowDxfId="6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33.xml><?xml version="1.0" encoding="utf-8"?>
<table xmlns="http://schemas.openxmlformats.org/spreadsheetml/2006/main" id="26" name="tblIndtægt92127" displayName="tblIndtægt92127" ref="E7:F15" headerRowDxfId="5" dataDxfId="4" totalsRowDxfId="3">
  <autoFilter ref="E7:F15"/>
  <tableColumns count="2">
    <tableColumn id="1" name=" " totalsRowLabel="Total" dataDxfId="2"/>
    <tableColumn id="2" name="Beløb" totalsRowFunction="sum" dataDxfId="1" totalsRowDxfId="0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4.xml><?xml version="1.0" encoding="utf-8"?>
<table xmlns="http://schemas.openxmlformats.org/spreadsheetml/2006/main" id="28" name="tblIndtægt" displayName="tblIndtægt" ref="B8:C12" headerRowDxfId="181" dataDxfId="180" totalsRowDxfId="179">
  <autoFilter ref="B8:C12">
    <filterColumn colId="0" hiddenButton="1"/>
    <filterColumn colId="1" hiddenButton="1"/>
  </autoFilter>
  <tableColumns count="2">
    <tableColumn id="1" name=" " totalsRowLabel="Total" dataDxfId="178"/>
    <tableColumn id="2" name="Beløb" totalsRowFunction="sum" dataDxfId="177" totalsRowDxfId="176">
      <calculatedColumnFormula>Indtægter!F8</calculatedColumnFormula>
    </tableColumn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5.xml><?xml version="1.0" encoding="utf-8"?>
<table xmlns="http://schemas.openxmlformats.org/spreadsheetml/2006/main" id="29" name="tblUdgifter" displayName="tblUdgifter" ref="B15:C22" headerRowDxfId="175" dataDxfId="174" totalsRowDxfId="173">
  <autoFilter ref="B15:C22">
    <filterColumn colId="0" hiddenButton="1"/>
    <filterColumn colId="1" hiddenButton="1"/>
  </autoFilter>
  <tableColumns count="2">
    <tableColumn id="1" name=" " totalsRowLabel="Total" dataDxfId="172"/>
    <tableColumn id="2" name="Beløb" totalsRowFunction="sum" dataDxfId="171" totalsRowDxfId="170">
      <calculatedColumnFormula>Januar!F8+Februar!F8+Marts!F8+April!F8+Maj!F8+Juni!F8+Juli!F8+August!F8+September!F8+Oktober!F8+November!F8+December!F8</calculatedColumnFormula>
    </tableColumn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Udgifter hver måned" altTextSummary="Liste over udgifter hver måned plus beløb for hver udgift."/>
    </ext>
  </extLst>
</table>
</file>

<file path=xl/tables/table6.xml><?xml version="1.0" encoding="utf-8"?>
<table xmlns="http://schemas.openxmlformats.org/spreadsheetml/2006/main" id="31" name="tblUdgifter32" displayName="tblUdgifter32" ref="B25:C37" headerRowDxfId="169" dataDxfId="168" totalsRowDxfId="167">
  <autoFilter ref="B25:C37"/>
  <tableColumns count="2">
    <tableColumn id="1" name=" " totalsRowLabel="Total" dataDxfId="166"/>
    <tableColumn id="2" name="Beløb" totalsRowFunction="sum" dataDxfId="165" totalsRowDxfId="164">
      <calculatedColumnFormula>'[1]Sundhedsmekka Februar'!C19+[1]PR!C19+[1]Månedsmøder!C19+[1]Kursus!C19+[1]Kontorombygning!C19+[1]Sommerfest!C19+'[1]Sundhedsmekka September'!C19+'[1]Lokal GF'!C19+[1]Julefrokost!C19</calculatedColumnFormula>
    </tableColumn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Udgifter hver måned" altTextSummary="Liste over udgifter hver måned plus beløb for hver udgift."/>
    </ext>
  </extLst>
</table>
</file>

<file path=xl/tables/table7.xml><?xml version="1.0" encoding="utf-8"?>
<table xmlns="http://schemas.openxmlformats.org/spreadsheetml/2006/main" id="3" name="Tabel3" displayName="Tabel3" ref="A1:E301" totalsRowShown="0" headerRowDxfId="163" dataDxfId="161" headerRowBorderDxfId="162">
  <autoFilter ref="A1:E301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Måned" dataDxfId="160"/>
    <tableColumn id="2" name="Post" dataDxfId="159"/>
    <tableColumn id="3" name="Beløb" dataDxfId="158"/>
    <tableColumn id="4" name="Begivenhed" dataDxfId="157"/>
    <tableColumn id="5" name="Hvad er pengene brugt på?" dataDxfId="156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32" name="tblIndtægt933" displayName="tblIndtægt933" ref="B7:C12" totalsRowCount="1" headerRowDxfId="155" dataDxfId="154" totalsRowDxfId="153">
  <autoFilter ref="B7:C11"/>
  <tableColumns count="2">
    <tableColumn id="1" name=" " totalsRowLabel="Total" dataDxfId="152"/>
    <tableColumn id="2" name="Beløb" totalsRowFunction="sum" dataDxfId="151" totalsRowDxfId="150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9.xml><?xml version="1.0" encoding="utf-8"?>
<table xmlns="http://schemas.openxmlformats.org/spreadsheetml/2006/main" id="34" name="tblIndtægt93335" displayName="tblIndtægt93335" ref="E7:F12" totalsRowCount="1" headerRowDxfId="149" dataDxfId="148" totalsRowDxfId="147">
  <autoFilter ref="E7:F11"/>
  <tableColumns count="2">
    <tableColumn id="1" name=" " totalsRowLabel="Total" dataDxfId="146"/>
    <tableColumn id="2" name="Beløb" totalsRowFunction="sum" dataDxfId="145" totalsRowDxfId="144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2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23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4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25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2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8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2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4" Type="http://schemas.openxmlformats.org/officeDocument/2006/relationships/table" Target="../tables/table3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table" Target="../tables/table3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1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1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C7DAF"/>
  </sheetPr>
  <dimension ref="B6:F37"/>
  <sheetViews>
    <sheetView topLeftCell="A4" workbookViewId="0">
      <selection activeCell="C12" sqref="C12"/>
    </sheetView>
  </sheetViews>
  <sheetFormatPr defaultRowHeight="13.8"/>
  <cols>
    <col min="1" max="1" width="2.5234375" style="10" customWidth="1"/>
    <col min="2" max="2" width="26.3125" style="10" customWidth="1"/>
    <col min="3" max="3" width="16.26171875" style="10" customWidth="1"/>
    <col min="4" max="16384" width="8.83984375" style="10"/>
  </cols>
  <sheetData>
    <row r="6" spans="2:6" ht="14.1" thickBot="1"/>
    <row r="7" spans="2:6" ht="18.899999999999999">
      <c r="B7" s="50" t="s">
        <v>13</v>
      </c>
      <c r="C7" s="51"/>
    </row>
    <row r="8" spans="2:6" ht="16.8" thickBot="1">
      <c r="B8" s="12" t="s">
        <v>0</v>
      </c>
      <c r="C8" s="13" t="s">
        <v>1</v>
      </c>
    </row>
    <row r="9" spans="2:6" ht="14.1" thickTop="1">
      <c r="B9" s="14" t="s">
        <v>29</v>
      </c>
      <c r="C9" s="15">
        <f>Indtægter!C8</f>
        <v>0</v>
      </c>
    </row>
    <row r="10" spans="2:6">
      <c r="B10" s="14" t="s">
        <v>15</v>
      </c>
      <c r="C10" s="15">
        <f>Indtægter!C9</f>
        <v>0</v>
      </c>
    </row>
    <row r="11" spans="2:6">
      <c r="B11" s="14" t="s">
        <v>30</v>
      </c>
      <c r="C11" s="15">
        <f>Indtægter!C10</f>
        <v>2000</v>
      </c>
    </row>
    <row r="12" spans="2:6" ht="14.1" thickBot="1">
      <c r="B12" s="16" t="s">
        <v>14</v>
      </c>
      <c r="C12" s="17">
        <f>Indtægter!C11</f>
        <v>0</v>
      </c>
      <c r="F12" s="11"/>
    </row>
    <row r="13" spans="2:6" ht="14.1" thickBot="1"/>
    <row r="14" spans="2:6" ht="18.899999999999999">
      <c r="B14" s="52" t="s">
        <v>16</v>
      </c>
      <c r="C14" s="53"/>
    </row>
    <row r="15" spans="2:6" ht="16.8" thickBot="1">
      <c r="B15" s="27" t="s">
        <v>0</v>
      </c>
      <c r="C15" s="28" t="s">
        <v>1</v>
      </c>
    </row>
    <row r="16" spans="2:6" ht="14.1" thickTop="1">
      <c r="B16" s="29" t="s">
        <v>2</v>
      </c>
      <c r="C16" s="30">
        <f>Januar!C8+Februar!C8+Marts!C8+April!C8+Maj!C8+Juni!C8+Juli!C8+August!C8+September!C8+Oktober!C8+November!C8+December!C8</f>
        <v>0</v>
      </c>
    </row>
    <row r="17" spans="2:3">
      <c r="B17" s="29" t="s">
        <v>3</v>
      </c>
      <c r="C17" s="30">
        <f>Januar!C9+Februar!C9+Marts!C9+April!C9+Maj!C9+Juni!C9+Juli!C9+August!C9+September!C9+Oktober!C9+November!C9+December!C9</f>
        <v>0</v>
      </c>
    </row>
    <row r="18" spans="2:3">
      <c r="B18" s="29" t="s">
        <v>4</v>
      </c>
      <c r="C18" s="30">
        <f>Januar!C10+Februar!C10+Marts!C10+April!C10+Maj!C10+Juni!C10+Juli!C10+August!C10+September!C10+Oktober!C10+November!C10+December!C10</f>
        <v>24000</v>
      </c>
    </row>
    <row r="19" spans="2:3">
      <c r="B19" s="29" t="s">
        <v>5</v>
      </c>
      <c r="C19" s="30">
        <f>Januar!C11+Februar!C11+Marts!C11+April!C11+Maj!C11+Juni!C11+Juli!C11+August!C11+September!C11+Oktober!C11+November!C11+December!C11</f>
        <v>0</v>
      </c>
    </row>
    <row r="20" spans="2:3">
      <c r="B20" s="29" t="s">
        <v>6</v>
      </c>
      <c r="C20" s="30">
        <f>Januar!C12+Februar!C12+Marts!C12+April!C12+Maj!C12+Juni!C12+Juli!C12+August!C12+September!C12+Oktober!C12+November!C12+December!C12</f>
        <v>0</v>
      </c>
    </row>
    <row r="21" spans="2:3">
      <c r="B21" s="29" t="s">
        <v>7</v>
      </c>
      <c r="C21" s="30">
        <f>Januar!C13+Februar!C13+Marts!C13+April!C13+Maj!C13+Juni!C13+Juli!C13+August!C13+September!C13+Oktober!C13+November!C13+December!C13</f>
        <v>0</v>
      </c>
    </row>
    <row r="22" spans="2:3" ht="14.1" thickBot="1">
      <c r="B22" s="31" t="s">
        <v>8</v>
      </c>
      <c r="C22" s="32">
        <f>Januar!C14+Februar!C14+Marts!C14+April!C14+Maj!C14+Juni!C14+Juli!C14+August!C14+September!C14+Oktober!C14+November!C14+December!C14</f>
        <v>0</v>
      </c>
    </row>
    <row r="23" spans="2:3" ht="14.1" thickBot="1"/>
    <row r="24" spans="2:3" ht="18.899999999999999">
      <c r="B24" s="52" t="s">
        <v>17</v>
      </c>
      <c r="C24" s="53"/>
    </row>
    <row r="25" spans="2:3" ht="16.8" thickBot="1">
      <c r="B25" s="27" t="s">
        <v>0</v>
      </c>
      <c r="C25" s="28" t="s">
        <v>1</v>
      </c>
    </row>
    <row r="26" spans="2:3" ht="14.1" thickTop="1">
      <c r="B26" s="29" t="s">
        <v>10</v>
      </c>
      <c r="C26" s="30">
        <f>Januar!C15</f>
        <v>2000</v>
      </c>
    </row>
    <row r="27" spans="2:3">
      <c r="B27" s="29" t="s">
        <v>18</v>
      </c>
      <c r="C27" s="30">
        <f>Februar!C15</f>
        <v>2000</v>
      </c>
    </row>
    <row r="28" spans="2:3">
      <c r="B28" s="29" t="s">
        <v>19</v>
      </c>
      <c r="C28" s="30">
        <f>Marts!C15</f>
        <v>2000</v>
      </c>
    </row>
    <row r="29" spans="2:3">
      <c r="B29" s="29" t="s">
        <v>20</v>
      </c>
      <c r="C29" s="30">
        <f>April!C15</f>
        <v>2000</v>
      </c>
    </row>
    <row r="30" spans="2:3">
      <c r="B30" s="29" t="s">
        <v>21</v>
      </c>
      <c r="C30" s="30">
        <f>Maj!C15</f>
        <v>2000</v>
      </c>
    </row>
    <row r="31" spans="2:3">
      <c r="B31" s="29" t="s">
        <v>22</v>
      </c>
      <c r="C31" s="30">
        <f>Juni!C15</f>
        <v>2000</v>
      </c>
    </row>
    <row r="32" spans="2:3">
      <c r="B32" s="29" t="s">
        <v>23</v>
      </c>
      <c r="C32" s="30">
        <f>Juli!C15</f>
        <v>2000</v>
      </c>
    </row>
    <row r="33" spans="2:3">
      <c r="B33" s="29" t="s">
        <v>24</v>
      </c>
      <c r="C33" s="30">
        <f>August!C15</f>
        <v>2000</v>
      </c>
    </row>
    <row r="34" spans="2:3">
      <c r="B34" s="29" t="s">
        <v>25</v>
      </c>
      <c r="C34" s="30">
        <f>September!C15</f>
        <v>2000</v>
      </c>
    </row>
    <row r="35" spans="2:3">
      <c r="B35" s="29" t="s">
        <v>26</v>
      </c>
      <c r="C35" s="30">
        <f>Oktober!C15</f>
        <v>2000</v>
      </c>
    </row>
    <row r="36" spans="2:3">
      <c r="B36" s="29" t="s">
        <v>27</v>
      </c>
      <c r="C36" s="30">
        <f>November!C15</f>
        <v>2000</v>
      </c>
    </row>
    <row r="37" spans="2:3" ht="14.1" thickBot="1">
      <c r="B37" s="31" t="s">
        <v>28</v>
      </c>
      <c r="C37" s="32">
        <f>December!C15</f>
        <v>2000</v>
      </c>
    </row>
  </sheetData>
  <mergeCells count="3">
    <mergeCell ref="B7:C7"/>
    <mergeCell ref="B14:C14"/>
    <mergeCell ref="B24:C24"/>
  </mergeCells>
  <pageMargins left="0.7" right="0.7" top="0.75" bottom="0.75" header="0.3" footer="0.3"/>
  <pageSetup paperSize="9" orientation="portrait" horizontalDpi="4294967293" verticalDpi="0" r:id="rId1"/>
  <ignoredErrors>
    <ignoredError sqref="C26:C37" calculatedColumn="1"/>
  </ignoredErrors>
  <drawing r:id="rId2"/>
  <tableParts count="3">
    <tablePart r:id="rId3"/>
    <tablePart r:id="rId4"/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5"/>
  <sheetViews>
    <sheetView workbookViewId="0">
      <selection activeCell="F15" sqref="F15"/>
    </sheetView>
  </sheetViews>
  <sheetFormatPr defaultColWidth="8.05078125" defaultRowHeight="14.4"/>
  <cols>
    <col min="1" max="1" width="9.734375" style="2" customWidth="1"/>
    <col min="2" max="2" width="17.1015625" style="2" customWidth="1"/>
    <col min="3" max="3" width="10.1015625" style="2" customWidth="1"/>
    <col min="4" max="4" width="8.05078125" style="2"/>
    <col min="5" max="5" width="25.3671875" style="2" customWidth="1"/>
    <col min="6" max="6" width="8.9453125" style="2" customWidth="1"/>
    <col min="7" max="16384" width="8.05078125" style="2"/>
  </cols>
  <sheetData>
    <row r="4" spans="1:6" ht="23.1">
      <c r="A4" s="56" t="s">
        <v>22</v>
      </c>
      <c r="B4" s="56"/>
    </row>
    <row r="6" spans="1:6" ht="19.5" thickBot="1">
      <c r="B6" s="3" t="s">
        <v>11</v>
      </c>
      <c r="C6" s="4"/>
      <c r="E6" s="3" t="s">
        <v>12</v>
      </c>
      <c r="F6" s="4"/>
    </row>
    <row r="7" spans="1:6" ht="17.399999999999999" thickTop="1" thickBot="1">
      <c r="B7" s="5" t="s">
        <v>0</v>
      </c>
      <c r="C7" s="6" t="s">
        <v>1</v>
      </c>
      <c r="E7" s="5" t="s">
        <v>0</v>
      </c>
      <c r="F7" s="6" t="s">
        <v>1</v>
      </c>
    </row>
    <row r="8" spans="1:6" ht="14.7" thickTop="1">
      <c r="B8" s="2" t="s">
        <v>2</v>
      </c>
      <c r="C8" s="7">
        <v>0</v>
      </c>
      <c r="E8" s="2" t="s">
        <v>2</v>
      </c>
      <c r="F8" s="7">
        <f>SUMIFS(Tabel3[Beløb],Tabel3[Måned],"Juni",Tabel3[Post],"Transport")</f>
        <v>0</v>
      </c>
    </row>
    <row r="9" spans="1:6">
      <c r="B9" s="2" t="s">
        <v>3</v>
      </c>
      <c r="C9" s="7">
        <v>0</v>
      </c>
      <c r="E9" s="2" t="s">
        <v>3</v>
      </c>
      <c r="F9" s="7">
        <f>SUMIFS(Tabel3[Beløb],Tabel3[Måned],"Juni",Tabel3[Post],"Forplejning")</f>
        <v>0</v>
      </c>
    </row>
    <row r="10" spans="1:6">
      <c r="B10" s="2" t="s">
        <v>4</v>
      </c>
      <c r="C10" s="7">
        <v>2000</v>
      </c>
      <c r="E10" s="2" t="s">
        <v>4</v>
      </c>
      <c r="F10" s="7">
        <f>SUMIFS(Tabel3[Beløb],Tabel3[Måned],"Juni",Tabel3[Post],"Materiale")</f>
        <v>0</v>
      </c>
    </row>
    <row r="11" spans="1:6">
      <c r="B11" s="2" t="s">
        <v>5</v>
      </c>
      <c r="C11" s="7">
        <v>0</v>
      </c>
      <c r="E11" s="2" t="s">
        <v>5</v>
      </c>
      <c r="F11" s="7">
        <f>SUMIFS(Tabel3[Beløb],Tabel3[Måned],"Juni",Tabel3[Post],"Aktivitetsomkostninger")</f>
        <v>0</v>
      </c>
    </row>
    <row r="12" spans="1:6">
      <c r="B12" s="2" t="s">
        <v>6</v>
      </c>
      <c r="C12" s="7">
        <v>0</v>
      </c>
      <c r="E12" s="2" t="s">
        <v>6</v>
      </c>
      <c r="F12" s="7">
        <f>SUMIFS(Tabel3[Beløb],Tabel3[Måned],"Juni",Tabel3[Post],"Leje")</f>
        <v>0</v>
      </c>
    </row>
    <row r="13" spans="1:6">
      <c r="B13" s="2" t="s">
        <v>7</v>
      </c>
      <c r="C13" s="7">
        <v>0</v>
      </c>
      <c r="E13" s="2" t="s">
        <v>7</v>
      </c>
      <c r="F13" s="7">
        <f>SUMIFS(Tabel3[Beløb],Tabel3[Måned],"Juni",Tabel3[Post],"Gaver")</f>
        <v>0</v>
      </c>
    </row>
    <row r="14" spans="1:6">
      <c r="B14" s="2" t="s">
        <v>8</v>
      </c>
      <c r="C14" s="7">
        <v>0</v>
      </c>
      <c r="E14" s="2" t="s">
        <v>8</v>
      </c>
      <c r="F14" s="7">
        <f>SUMIFS(Tabel3[Beløb],Tabel3[Måned],"Juni",Tabel3[Post],"Diverse")</f>
        <v>0</v>
      </c>
    </row>
    <row r="15" spans="1:6">
      <c r="B15" s="8" t="s">
        <v>9</v>
      </c>
      <c r="C15" s="9">
        <f>SUM(C8:C14)</f>
        <v>2000</v>
      </c>
      <c r="E15" s="8" t="s">
        <v>9</v>
      </c>
      <c r="F15" s="9">
        <f>SUM(F8:F14)</f>
        <v>0</v>
      </c>
    </row>
  </sheetData>
  <mergeCells count="1">
    <mergeCell ref="A4:B4"/>
  </mergeCells>
  <pageMargins left="0.7" right="0.7" top="0.75" bottom="0.75" header="0.3" footer="0.3"/>
  <pageSetup paperSize="9" orientation="portrait" horizontalDpi="4294967293" verticalDpi="0" r:id="rId1"/>
  <drawing r:id="rId2"/>
  <tableParts count="2">
    <tablePart r:id="rId3"/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5"/>
  <sheetViews>
    <sheetView workbookViewId="0">
      <selection activeCell="F15" sqref="F15"/>
    </sheetView>
  </sheetViews>
  <sheetFormatPr defaultColWidth="8.05078125" defaultRowHeight="14.4"/>
  <cols>
    <col min="1" max="1" width="9.734375" style="2" customWidth="1"/>
    <col min="2" max="2" width="17.1015625" style="2" customWidth="1"/>
    <col min="3" max="3" width="10.1015625" style="2" customWidth="1"/>
    <col min="4" max="4" width="8.05078125" style="2"/>
    <col min="5" max="5" width="25.3671875" style="2" customWidth="1"/>
    <col min="6" max="6" width="8.9453125" style="2" customWidth="1"/>
    <col min="7" max="16384" width="8.05078125" style="2"/>
  </cols>
  <sheetData>
    <row r="4" spans="1:6" ht="23.1">
      <c r="A4" s="56" t="s">
        <v>23</v>
      </c>
      <c r="B4" s="56"/>
    </row>
    <row r="6" spans="1:6" ht="19.5" thickBot="1">
      <c r="B6" s="3" t="s">
        <v>11</v>
      </c>
      <c r="C6" s="4"/>
      <c r="E6" s="3" t="s">
        <v>12</v>
      </c>
      <c r="F6" s="4"/>
    </row>
    <row r="7" spans="1:6" ht="17.399999999999999" thickTop="1" thickBot="1">
      <c r="B7" s="5" t="s">
        <v>0</v>
      </c>
      <c r="C7" s="6" t="s">
        <v>1</v>
      </c>
      <c r="E7" s="5" t="s">
        <v>0</v>
      </c>
      <c r="F7" s="6" t="s">
        <v>1</v>
      </c>
    </row>
    <row r="8" spans="1:6" ht="14.7" thickTop="1">
      <c r="B8" s="2" t="s">
        <v>2</v>
      </c>
      <c r="C8" s="7">
        <v>0</v>
      </c>
      <c r="E8" s="2" t="s">
        <v>2</v>
      </c>
      <c r="F8" s="7">
        <f>SUMIFS(Tabel3[Beløb],Tabel3[Måned],"Juli",Tabel3[Post],"Transport")</f>
        <v>0</v>
      </c>
    </row>
    <row r="9" spans="1:6">
      <c r="B9" s="2" t="s">
        <v>3</v>
      </c>
      <c r="C9" s="7">
        <v>0</v>
      </c>
      <c r="E9" s="2" t="s">
        <v>3</v>
      </c>
      <c r="F9" s="7">
        <f>SUMIFS(Tabel3[Beløb],Tabel3[Måned],"Juli",Tabel3[Post],"Forplejning")</f>
        <v>0</v>
      </c>
    </row>
    <row r="10" spans="1:6">
      <c r="B10" s="2" t="s">
        <v>4</v>
      </c>
      <c r="C10" s="7">
        <v>2000</v>
      </c>
      <c r="E10" s="2" t="s">
        <v>4</v>
      </c>
      <c r="F10" s="7">
        <f>SUMIFS(Tabel3[Beløb],Tabel3[Måned],"Juli",Tabel3[Post],"Materiale")</f>
        <v>0</v>
      </c>
    </row>
    <row r="11" spans="1:6">
      <c r="B11" s="2" t="s">
        <v>5</v>
      </c>
      <c r="C11" s="7">
        <v>0</v>
      </c>
      <c r="E11" s="2" t="s">
        <v>5</v>
      </c>
      <c r="F11" s="7">
        <f>SUMIFS(Tabel3[Beløb],Tabel3[Måned],"Juli",Tabel3[Post],"Aktivitetsomkostninger")</f>
        <v>0</v>
      </c>
    </row>
    <row r="12" spans="1:6">
      <c r="B12" s="2" t="s">
        <v>6</v>
      </c>
      <c r="C12" s="7">
        <v>0</v>
      </c>
      <c r="E12" s="2" t="s">
        <v>6</v>
      </c>
      <c r="F12" s="7">
        <f>SUMIFS(Tabel3[Beløb],Tabel3[Måned],"Juli",Tabel3[Post],"Leje")</f>
        <v>0</v>
      </c>
    </row>
    <row r="13" spans="1:6">
      <c r="B13" s="2" t="s">
        <v>7</v>
      </c>
      <c r="C13" s="7">
        <v>0</v>
      </c>
      <c r="E13" s="2" t="s">
        <v>7</v>
      </c>
      <c r="F13" s="7">
        <f>SUMIFS(Tabel3[Beløb],Tabel3[Måned],"Juli",Tabel3[Post],"Gaver")</f>
        <v>0</v>
      </c>
    </row>
    <row r="14" spans="1:6">
      <c r="B14" s="2" t="s">
        <v>8</v>
      </c>
      <c r="C14" s="7">
        <v>0</v>
      </c>
      <c r="E14" s="2" t="s">
        <v>8</v>
      </c>
      <c r="F14" s="7">
        <f>SUMIFS(Tabel3[Beløb],Tabel3[Måned],"Juli",Tabel3[Post],"Diverse")</f>
        <v>0</v>
      </c>
    </row>
    <row r="15" spans="1:6">
      <c r="B15" s="8" t="s">
        <v>9</v>
      </c>
      <c r="C15" s="9">
        <f>SUM(C8:C14)</f>
        <v>2000</v>
      </c>
      <c r="E15" s="8" t="s">
        <v>9</v>
      </c>
      <c r="F15" s="9">
        <f>SUM(F8:F14)</f>
        <v>0</v>
      </c>
    </row>
  </sheetData>
  <mergeCells count="1">
    <mergeCell ref="A4:B4"/>
  </mergeCells>
  <pageMargins left="0.7" right="0.7" top="0.75" bottom="0.75" header="0.3" footer="0.3"/>
  <pageSetup paperSize="9" orientation="portrait" horizontalDpi="4294967293" verticalDpi="0" r:id="rId1"/>
  <drawing r:id="rId2"/>
  <tableParts count="2">
    <tablePart r:id="rId3"/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5"/>
  <sheetViews>
    <sheetView workbookViewId="0">
      <selection activeCell="F15" sqref="F15"/>
    </sheetView>
  </sheetViews>
  <sheetFormatPr defaultColWidth="8.05078125" defaultRowHeight="14.4"/>
  <cols>
    <col min="1" max="1" width="9.734375" style="2" customWidth="1"/>
    <col min="2" max="2" width="17.1015625" style="2" customWidth="1"/>
    <col min="3" max="3" width="10.1015625" style="2" customWidth="1"/>
    <col min="4" max="4" width="8.05078125" style="2"/>
    <col min="5" max="5" width="25.3671875" style="2" customWidth="1"/>
    <col min="6" max="6" width="8.9453125" style="2" customWidth="1"/>
    <col min="7" max="16384" width="8.05078125" style="2"/>
  </cols>
  <sheetData>
    <row r="4" spans="1:6" ht="23.1">
      <c r="A4" s="56" t="s">
        <v>24</v>
      </c>
      <c r="B4" s="56"/>
    </row>
    <row r="6" spans="1:6" ht="19.5" thickBot="1">
      <c r="B6" s="3" t="s">
        <v>11</v>
      </c>
      <c r="C6" s="4"/>
      <c r="E6" s="3" t="s">
        <v>12</v>
      </c>
      <c r="F6" s="4"/>
    </row>
    <row r="7" spans="1:6" ht="17.399999999999999" thickTop="1" thickBot="1">
      <c r="B7" s="5" t="s">
        <v>0</v>
      </c>
      <c r="C7" s="6" t="s">
        <v>1</v>
      </c>
      <c r="E7" s="5" t="s">
        <v>0</v>
      </c>
      <c r="F7" s="6" t="s">
        <v>1</v>
      </c>
    </row>
    <row r="8" spans="1:6" ht="14.7" thickTop="1">
      <c r="B8" s="2" t="s">
        <v>2</v>
      </c>
      <c r="C8" s="7">
        <v>0</v>
      </c>
      <c r="E8" s="2" t="s">
        <v>2</v>
      </c>
      <c r="F8" s="7">
        <f>SUMIFS(Tabel3[Beløb],Tabel3[Måned],"August",Tabel3[Post],"Transport")</f>
        <v>0</v>
      </c>
    </row>
    <row r="9" spans="1:6">
      <c r="B9" s="2" t="s">
        <v>3</v>
      </c>
      <c r="C9" s="7">
        <v>0</v>
      </c>
      <c r="E9" s="2" t="s">
        <v>3</v>
      </c>
      <c r="F9" s="7">
        <f>SUMIFS(Tabel3[Beløb],Tabel3[Måned],"August",Tabel3[Post],"Forplejning")</f>
        <v>0</v>
      </c>
    </row>
    <row r="10" spans="1:6">
      <c r="B10" s="2" t="s">
        <v>4</v>
      </c>
      <c r="C10" s="7">
        <v>2000</v>
      </c>
      <c r="E10" s="2" t="s">
        <v>4</v>
      </c>
      <c r="F10" s="7">
        <f>SUMIFS(Tabel3[Beløb],Tabel3[Måned],"August",Tabel3[Post],"Materiale")</f>
        <v>0</v>
      </c>
    </row>
    <row r="11" spans="1:6">
      <c r="B11" s="2" t="s">
        <v>5</v>
      </c>
      <c r="C11" s="7">
        <v>0</v>
      </c>
      <c r="E11" s="2" t="s">
        <v>5</v>
      </c>
      <c r="F11" s="7">
        <f>SUMIFS(Tabel3[Beløb],Tabel3[Måned],"August",Tabel3[Post],"Aktivitetsomkostninger")</f>
        <v>0</v>
      </c>
    </row>
    <row r="12" spans="1:6">
      <c r="B12" s="2" t="s">
        <v>6</v>
      </c>
      <c r="C12" s="7">
        <v>0</v>
      </c>
      <c r="E12" s="2" t="s">
        <v>6</v>
      </c>
      <c r="F12" s="7">
        <f>SUMIFS(Tabel3[Beløb],Tabel3[Måned],"August",Tabel3[Post],"Leje")</f>
        <v>0</v>
      </c>
    </row>
    <row r="13" spans="1:6">
      <c r="B13" s="2" t="s">
        <v>7</v>
      </c>
      <c r="C13" s="7">
        <v>0</v>
      </c>
      <c r="E13" s="2" t="s">
        <v>7</v>
      </c>
      <c r="F13" s="7">
        <f>SUMIFS(Tabel3[Beløb],Tabel3[Måned],"August",Tabel3[Post],"Gaver")</f>
        <v>0</v>
      </c>
    </row>
    <row r="14" spans="1:6">
      <c r="B14" s="2" t="s">
        <v>8</v>
      </c>
      <c r="C14" s="7">
        <v>0</v>
      </c>
      <c r="E14" s="2" t="s">
        <v>8</v>
      </c>
      <c r="F14" s="7">
        <f>SUMIFS(Tabel3[Beløb],Tabel3[Måned],"August",Tabel3[Post],"Diverse")</f>
        <v>0</v>
      </c>
    </row>
    <row r="15" spans="1:6">
      <c r="B15" s="8" t="s">
        <v>9</v>
      </c>
      <c r="C15" s="9">
        <f>SUM(C8:C14)</f>
        <v>2000</v>
      </c>
      <c r="E15" s="8" t="s">
        <v>9</v>
      </c>
      <c r="F15" s="9">
        <f>SUM(F8:F14)</f>
        <v>0</v>
      </c>
    </row>
  </sheetData>
  <mergeCells count="1">
    <mergeCell ref="A4:B4"/>
  </mergeCells>
  <pageMargins left="0.7" right="0.7" top="0.75" bottom="0.75" header="0.3" footer="0.3"/>
  <pageSetup paperSize="9" orientation="portrait" horizontalDpi="4294967293" verticalDpi="0" r:id="rId1"/>
  <drawing r:id="rId2"/>
  <tableParts count="2">
    <tablePart r:id="rId3"/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5"/>
  <sheetViews>
    <sheetView workbookViewId="0">
      <selection activeCell="F15" sqref="F15"/>
    </sheetView>
  </sheetViews>
  <sheetFormatPr defaultColWidth="8.05078125" defaultRowHeight="14.4"/>
  <cols>
    <col min="1" max="1" width="9.734375" style="2" customWidth="1"/>
    <col min="2" max="2" width="17.1015625" style="2" customWidth="1"/>
    <col min="3" max="3" width="10.1015625" style="2" customWidth="1"/>
    <col min="4" max="4" width="8.05078125" style="2"/>
    <col min="5" max="5" width="25.3671875" style="2" customWidth="1"/>
    <col min="6" max="6" width="8.9453125" style="2" customWidth="1"/>
    <col min="7" max="16384" width="8.05078125" style="2"/>
  </cols>
  <sheetData>
    <row r="4" spans="1:6" ht="23.1">
      <c r="A4" s="56" t="s">
        <v>25</v>
      </c>
      <c r="B4" s="56"/>
    </row>
    <row r="6" spans="1:6" ht="19.5" thickBot="1">
      <c r="B6" s="3" t="s">
        <v>11</v>
      </c>
      <c r="C6" s="4"/>
      <c r="E6" s="3" t="s">
        <v>12</v>
      </c>
      <c r="F6" s="4"/>
    </row>
    <row r="7" spans="1:6" ht="17.399999999999999" thickTop="1" thickBot="1">
      <c r="B7" s="5" t="s">
        <v>0</v>
      </c>
      <c r="C7" s="6" t="s">
        <v>1</v>
      </c>
      <c r="E7" s="5" t="s">
        <v>0</v>
      </c>
      <c r="F7" s="6" t="s">
        <v>1</v>
      </c>
    </row>
    <row r="8" spans="1:6" ht="14.7" thickTop="1">
      <c r="B8" s="2" t="s">
        <v>2</v>
      </c>
      <c r="C8" s="7">
        <v>0</v>
      </c>
      <c r="E8" s="2" t="s">
        <v>2</v>
      </c>
      <c r="F8" s="7">
        <f>SUMIFS(Tabel3[Beløb],Tabel3[Måned],"September",Tabel3[Post],"Transport")</f>
        <v>0</v>
      </c>
    </row>
    <row r="9" spans="1:6">
      <c r="B9" s="2" t="s">
        <v>3</v>
      </c>
      <c r="C9" s="7">
        <v>0</v>
      </c>
      <c r="E9" s="2" t="s">
        <v>3</v>
      </c>
      <c r="F9" s="7">
        <f>SUMIFS(Tabel3[Beløb],Tabel3[Måned],"September",Tabel3[Post],"Forplejning")</f>
        <v>0</v>
      </c>
    </row>
    <row r="10" spans="1:6">
      <c r="B10" s="2" t="s">
        <v>4</v>
      </c>
      <c r="C10" s="7">
        <v>2000</v>
      </c>
      <c r="E10" s="2" t="s">
        <v>4</v>
      </c>
      <c r="F10" s="7">
        <f>SUMIFS(Tabel3[Beløb],Tabel3[Måned],"September",Tabel3[Post],"Materiale")</f>
        <v>0</v>
      </c>
    </row>
    <row r="11" spans="1:6">
      <c r="B11" s="2" t="s">
        <v>5</v>
      </c>
      <c r="C11" s="7">
        <v>0</v>
      </c>
      <c r="E11" s="2" t="s">
        <v>5</v>
      </c>
      <c r="F11" s="7">
        <f>SUMIFS(Tabel3[Beløb],Tabel3[Måned],"September",Tabel3[Post],"Aktivitetsomkostninger")</f>
        <v>0</v>
      </c>
    </row>
    <row r="12" spans="1:6">
      <c r="B12" s="2" t="s">
        <v>6</v>
      </c>
      <c r="C12" s="7">
        <v>0</v>
      </c>
      <c r="E12" s="2" t="s">
        <v>6</v>
      </c>
      <c r="F12" s="7">
        <f>SUMIFS(Tabel3[Beløb],Tabel3[Måned],"September",Tabel3[Post],"Leje")</f>
        <v>0</v>
      </c>
    </row>
    <row r="13" spans="1:6">
      <c r="B13" s="2" t="s">
        <v>7</v>
      </c>
      <c r="C13" s="7">
        <v>0</v>
      </c>
      <c r="E13" s="2" t="s">
        <v>7</v>
      </c>
      <c r="F13" s="7">
        <f>SUMIFS(Tabel3[Beløb],Tabel3[Måned],"September",Tabel3[Post],"Gaver")</f>
        <v>0</v>
      </c>
    </row>
    <row r="14" spans="1:6">
      <c r="B14" s="2" t="s">
        <v>8</v>
      </c>
      <c r="C14" s="7">
        <v>0</v>
      </c>
      <c r="E14" s="2" t="s">
        <v>8</v>
      </c>
      <c r="F14" s="7">
        <f>SUMIFS(Tabel3[Beløb],Tabel3[Måned],"September",Tabel3[Post],"Diverse")</f>
        <v>0</v>
      </c>
    </row>
    <row r="15" spans="1:6">
      <c r="B15" s="8" t="s">
        <v>9</v>
      </c>
      <c r="C15" s="9">
        <f>SUM(C8:C14)</f>
        <v>2000</v>
      </c>
      <c r="E15" s="8" t="s">
        <v>9</v>
      </c>
      <c r="F15" s="9">
        <f>SUM(F8:F14)</f>
        <v>0</v>
      </c>
    </row>
  </sheetData>
  <mergeCells count="1">
    <mergeCell ref="A4:B4"/>
  </mergeCells>
  <pageMargins left="0.7" right="0.7" top="0.75" bottom="0.75" header="0.3" footer="0.3"/>
  <pageSetup paperSize="9" orientation="portrait" horizontalDpi="4294967293" verticalDpi="0" r:id="rId1"/>
  <drawing r:id="rId2"/>
  <tableParts count="2"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5"/>
  <sheetViews>
    <sheetView workbookViewId="0">
      <selection activeCell="F15" sqref="F15"/>
    </sheetView>
  </sheetViews>
  <sheetFormatPr defaultColWidth="8.05078125" defaultRowHeight="14.4"/>
  <cols>
    <col min="1" max="1" width="9.734375" style="2" customWidth="1"/>
    <col min="2" max="2" width="17.1015625" style="2" customWidth="1"/>
    <col min="3" max="3" width="10.1015625" style="2" customWidth="1"/>
    <col min="4" max="4" width="8.05078125" style="2"/>
    <col min="5" max="5" width="25.3671875" style="2" customWidth="1"/>
    <col min="6" max="6" width="8.9453125" style="2" customWidth="1"/>
    <col min="7" max="16384" width="8.05078125" style="2"/>
  </cols>
  <sheetData>
    <row r="4" spans="1:6" ht="23.1">
      <c r="A4" s="56" t="s">
        <v>26</v>
      </c>
      <c r="B4" s="56"/>
    </row>
    <row r="6" spans="1:6" ht="19.5" thickBot="1">
      <c r="B6" s="3" t="s">
        <v>11</v>
      </c>
      <c r="C6" s="4"/>
      <c r="E6" s="3" t="s">
        <v>12</v>
      </c>
      <c r="F6" s="4"/>
    </row>
    <row r="7" spans="1:6" ht="17.399999999999999" thickTop="1" thickBot="1">
      <c r="B7" s="5" t="s">
        <v>0</v>
      </c>
      <c r="C7" s="6" t="s">
        <v>1</v>
      </c>
      <c r="E7" s="5" t="s">
        <v>0</v>
      </c>
      <c r="F7" s="6" t="s">
        <v>1</v>
      </c>
    </row>
    <row r="8" spans="1:6" ht="14.7" thickTop="1">
      <c r="B8" s="2" t="s">
        <v>2</v>
      </c>
      <c r="C8" s="7">
        <v>0</v>
      </c>
      <c r="E8" s="2" t="s">
        <v>2</v>
      </c>
      <c r="F8" s="7">
        <f>SUMIFS(Tabel3[Beløb],Tabel3[Måned],"Oktober",Tabel3[Post],"Transport")</f>
        <v>0</v>
      </c>
    </row>
    <row r="9" spans="1:6">
      <c r="B9" s="2" t="s">
        <v>3</v>
      </c>
      <c r="C9" s="7">
        <v>0</v>
      </c>
      <c r="E9" s="2" t="s">
        <v>3</v>
      </c>
      <c r="F9" s="7">
        <f>SUMIFS(Tabel3[Beløb],Tabel3[Måned],"Oktober",Tabel3[Post],"Forplejning")</f>
        <v>0</v>
      </c>
    </row>
    <row r="10" spans="1:6">
      <c r="B10" s="2" t="s">
        <v>4</v>
      </c>
      <c r="C10" s="7">
        <v>2000</v>
      </c>
      <c r="E10" s="2" t="s">
        <v>4</v>
      </c>
      <c r="F10" s="7">
        <f>SUMIFS(Tabel3[Beløb],Tabel3[Måned],"Oktober",Tabel3[Post],"Materiale")</f>
        <v>0</v>
      </c>
    </row>
    <row r="11" spans="1:6">
      <c r="B11" s="2" t="s">
        <v>5</v>
      </c>
      <c r="C11" s="7">
        <v>0</v>
      </c>
      <c r="E11" s="2" t="s">
        <v>5</v>
      </c>
      <c r="F11" s="7">
        <f>SUMIFS(Tabel3[Beløb],Tabel3[Måned],"Oktober",Tabel3[Post],"Aktivitetsomkostninger")</f>
        <v>0</v>
      </c>
    </row>
    <row r="12" spans="1:6">
      <c r="B12" s="2" t="s">
        <v>6</v>
      </c>
      <c r="C12" s="7">
        <v>0</v>
      </c>
      <c r="E12" s="2" t="s">
        <v>6</v>
      </c>
      <c r="F12" s="7">
        <f>SUMIFS(Tabel3[Beløb],Tabel3[Måned],"Oktober",Tabel3[Post],"Leje")</f>
        <v>0</v>
      </c>
    </row>
    <row r="13" spans="1:6">
      <c r="B13" s="2" t="s">
        <v>7</v>
      </c>
      <c r="C13" s="7">
        <v>0</v>
      </c>
      <c r="E13" s="2" t="s">
        <v>7</v>
      </c>
      <c r="F13" s="7">
        <f>SUMIFS(Tabel3[Beløb],Tabel3[Måned],"Oktober",Tabel3[Post],"Gaver")</f>
        <v>0</v>
      </c>
    </row>
    <row r="14" spans="1:6">
      <c r="B14" s="2" t="s">
        <v>8</v>
      </c>
      <c r="C14" s="7">
        <v>0</v>
      </c>
      <c r="E14" s="2" t="s">
        <v>8</v>
      </c>
      <c r="F14" s="7">
        <f>SUMIFS(Tabel3[Beløb],Tabel3[Måned],"Oktober",Tabel3[Post],"Diverse")</f>
        <v>0</v>
      </c>
    </row>
    <row r="15" spans="1:6">
      <c r="B15" s="8" t="s">
        <v>9</v>
      </c>
      <c r="C15" s="9">
        <f>SUM(C8:C14)</f>
        <v>2000</v>
      </c>
      <c r="E15" s="8" t="s">
        <v>9</v>
      </c>
      <c r="F15" s="9">
        <f>SUM(F8:F14)</f>
        <v>0</v>
      </c>
    </row>
  </sheetData>
  <mergeCells count="1">
    <mergeCell ref="A4:B4"/>
  </mergeCells>
  <pageMargins left="0.7" right="0.7" top="0.75" bottom="0.75" header="0.3" footer="0.3"/>
  <pageSetup paperSize="9" orientation="portrait" horizontalDpi="4294967293" verticalDpi="0" r:id="rId1"/>
  <drawing r:id="rId2"/>
  <tableParts count="2"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5"/>
  <sheetViews>
    <sheetView workbookViewId="0">
      <selection activeCell="F15" sqref="F15"/>
    </sheetView>
  </sheetViews>
  <sheetFormatPr defaultColWidth="8.05078125" defaultRowHeight="14.4"/>
  <cols>
    <col min="1" max="1" width="9.734375" style="2" customWidth="1"/>
    <col min="2" max="2" width="17.1015625" style="2" customWidth="1"/>
    <col min="3" max="3" width="10.1015625" style="2" customWidth="1"/>
    <col min="4" max="4" width="8.05078125" style="2"/>
    <col min="5" max="5" width="25.3671875" style="2" customWidth="1"/>
    <col min="6" max="6" width="8.9453125" style="2" customWidth="1"/>
    <col min="7" max="16384" width="8.05078125" style="2"/>
  </cols>
  <sheetData>
    <row r="4" spans="1:6" ht="23.1">
      <c r="A4" s="56" t="s">
        <v>27</v>
      </c>
      <c r="B4" s="56"/>
    </row>
    <row r="6" spans="1:6" ht="19.5" thickBot="1">
      <c r="B6" s="3" t="s">
        <v>11</v>
      </c>
      <c r="C6" s="4"/>
      <c r="E6" s="3" t="s">
        <v>12</v>
      </c>
      <c r="F6" s="4"/>
    </row>
    <row r="7" spans="1:6" ht="17.399999999999999" thickTop="1" thickBot="1">
      <c r="B7" s="5" t="s">
        <v>0</v>
      </c>
      <c r="C7" s="6" t="s">
        <v>1</v>
      </c>
      <c r="E7" s="5" t="s">
        <v>0</v>
      </c>
      <c r="F7" s="6" t="s">
        <v>1</v>
      </c>
    </row>
    <row r="8" spans="1:6" ht="14.7" thickTop="1">
      <c r="B8" s="2" t="s">
        <v>2</v>
      </c>
      <c r="C8" s="7">
        <v>0</v>
      </c>
      <c r="E8" s="2" t="s">
        <v>2</v>
      </c>
      <c r="F8" s="7">
        <f>SUMIFS(Tabel3[Beløb],Tabel3[Måned],"November",Tabel3[Post],"Transport")</f>
        <v>0</v>
      </c>
    </row>
    <row r="9" spans="1:6">
      <c r="B9" s="2" t="s">
        <v>3</v>
      </c>
      <c r="C9" s="7">
        <v>0</v>
      </c>
      <c r="E9" s="2" t="s">
        <v>3</v>
      </c>
      <c r="F9" s="7">
        <f>SUMIFS(Tabel3[Beløb],Tabel3[Måned],"November",Tabel3[Post],"Forplejning")</f>
        <v>0</v>
      </c>
    </row>
    <row r="10" spans="1:6">
      <c r="B10" s="2" t="s">
        <v>4</v>
      </c>
      <c r="C10" s="7">
        <v>2000</v>
      </c>
      <c r="E10" s="2" t="s">
        <v>4</v>
      </c>
      <c r="F10" s="7">
        <f>SUMIFS(Tabel3[Beløb],Tabel3[Måned],"November",Tabel3[Post],"Materiale")</f>
        <v>0</v>
      </c>
    </row>
    <row r="11" spans="1:6">
      <c r="B11" s="2" t="s">
        <v>5</v>
      </c>
      <c r="C11" s="7">
        <v>0</v>
      </c>
      <c r="E11" s="2" t="s">
        <v>5</v>
      </c>
      <c r="F11" s="7">
        <f>SUMIFS(Tabel3[Beløb],Tabel3[Måned],"November",Tabel3[Post],"Aktivitetsomkostninger")</f>
        <v>0</v>
      </c>
    </row>
    <row r="12" spans="1:6">
      <c r="B12" s="2" t="s">
        <v>6</v>
      </c>
      <c r="C12" s="7">
        <v>0</v>
      </c>
      <c r="E12" s="2" t="s">
        <v>6</v>
      </c>
      <c r="F12" s="7">
        <f>SUMIFS(Tabel3[Beløb],Tabel3[Måned],"November",Tabel3[Post],"Leje")</f>
        <v>0</v>
      </c>
    </row>
    <row r="13" spans="1:6">
      <c r="B13" s="2" t="s">
        <v>7</v>
      </c>
      <c r="C13" s="7">
        <v>0</v>
      </c>
      <c r="E13" s="2" t="s">
        <v>7</v>
      </c>
      <c r="F13" s="7">
        <f>SUMIFS(Tabel3[Beløb],Tabel3[Måned],"November",Tabel3[Post],"Gaver")</f>
        <v>0</v>
      </c>
    </row>
    <row r="14" spans="1:6">
      <c r="B14" s="2" t="s">
        <v>8</v>
      </c>
      <c r="C14" s="7">
        <v>0</v>
      </c>
      <c r="E14" s="2" t="s">
        <v>8</v>
      </c>
      <c r="F14" s="7">
        <f>SUMIFS(Tabel3[Beløb],Tabel3[Måned],"November",Tabel3[Post],"Diverse")</f>
        <v>0</v>
      </c>
    </row>
    <row r="15" spans="1:6">
      <c r="B15" s="8" t="s">
        <v>9</v>
      </c>
      <c r="C15" s="9">
        <f>SUM(C8:C14)</f>
        <v>2000</v>
      </c>
      <c r="E15" s="8" t="s">
        <v>9</v>
      </c>
      <c r="F15" s="9">
        <f>SUM(F8:F14)</f>
        <v>0</v>
      </c>
    </row>
  </sheetData>
  <mergeCells count="1">
    <mergeCell ref="A4:B4"/>
  </mergeCells>
  <pageMargins left="0.7" right="0.7" top="0.75" bottom="0.75" header="0.3" footer="0.3"/>
  <pageSetup paperSize="9" orientation="portrait" horizontalDpi="4294967293" verticalDpi="0" r:id="rId1"/>
  <drawing r:id="rId2"/>
  <tableParts count="2">
    <tablePart r:id="rId3"/>
    <tablePart r:id="rId4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5"/>
  <sheetViews>
    <sheetView workbookViewId="0">
      <selection activeCell="F15" sqref="F15"/>
    </sheetView>
  </sheetViews>
  <sheetFormatPr defaultColWidth="8.05078125" defaultRowHeight="14.4"/>
  <cols>
    <col min="1" max="1" width="9.734375" style="2" customWidth="1"/>
    <col min="2" max="2" width="17.1015625" style="2" customWidth="1"/>
    <col min="3" max="3" width="10.1015625" style="2" customWidth="1"/>
    <col min="4" max="4" width="8.05078125" style="2"/>
    <col min="5" max="5" width="25.3671875" style="2" customWidth="1"/>
    <col min="6" max="6" width="8.9453125" style="2" customWidth="1"/>
    <col min="7" max="16384" width="8.05078125" style="2"/>
  </cols>
  <sheetData>
    <row r="4" spans="1:6" ht="23.1">
      <c r="A4" s="56" t="s">
        <v>28</v>
      </c>
      <c r="B4" s="56"/>
    </row>
    <row r="6" spans="1:6" ht="19.5" thickBot="1">
      <c r="B6" s="3" t="s">
        <v>11</v>
      </c>
      <c r="C6" s="4"/>
      <c r="E6" s="3" t="s">
        <v>12</v>
      </c>
      <c r="F6" s="4"/>
    </row>
    <row r="7" spans="1:6" ht="17.399999999999999" thickTop="1" thickBot="1">
      <c r="B7" s="5" t="s">
        <v>0</v>
      </c>
      <c r="C7" s="6" t="s">
        <v>1</v>
      </c>
      <c r="E7" s="5" t="s">
        <v>0</v>
      </c>
      <c r="F7" s="6" t="s">
        <v>1</v>
      </c>
    </row>
    <row r="8" spans="1:6" ht="14.7" thickTop="1">
      <c r="B8" s="2" t="s">
        <v>2</v>
      </c>
      <c r="C8" s="7">
        <v>0</v>
      </c>
      <c r="E8" s="2" t="s">
        <v>2</v>
      </c>
      <c r="F8" s="7">
        <f>SUMIFS(Tabel3[Beløb],Tabel3[Måned],"December",Tabel3[Post],"Transport")</f>
        <v>0</v>
      </c>
    </row>
    <row r="9" spans="1:6">
      <c r="B9" s="2" t="s">
        <v>3</v>
      </c>
      <c r="C9" s="7">
        <v>0</v>
      </c>
      <c r="E9" s="2" t="s">
        <v>3</v>
      </c>
      <c r="F9" s="7">
        <f>SUMIFS(Tabel3[Beløb],Tabel3[Måned],"December",Tabel3[Post],"Forplejning")</f>
        <v>0</v>
      </c>
    </row>
    <row r="10" spans="1:6">
      <c r="B10" s="2" t="s">
        <v>4</v>
      </c>
      <c r="C10" s="7">
        <v>2000</v>
      </c>
      <c r="E10" s="2" t="s">
        <v>4</v>
      </c>
      <c r="F10" s="7">
        <f>SUMIFS(Tabel3[Beløb],Tabel3[Måned],"December",Tabel3[Post],"Materiale")</f>
        <v>0</v>
      </c>
    </row>
    <row r="11" spans="1:6">
      <c r="B11" s="2" t="s">
        <v>5</v>
      </c>
      <c r="C11" s="7">
        <v>0</v>
      </c>
      <c r="E11" s="2" t="s">
        <v>5</v>
      </c>
      <c r="F11" s="7">
        <f>SUMIFS(Tabel3[Beløb],Tabel3[Måned],"December",Tabel3[Post],"Aktivitetsomkostninger")</f>
        <v>0</v>
      </c>
    </row>
    <row r="12" spans="1:6">
      <c r="B12" s="2" t="s">
        <v>6</v>
      </c>
      <c r="C12" s="7">
        <v>0</v>
      </c>
      <c r="E12" s="2" t="s">
        <v>6</v>
      </c>
      <c r="F12" s="7">
        <f>SUMIFS(Tabel3[Beløb],Tabel3[Måned],"December",Tabel3[Post],"Leje")</f>
        <v>0</v>
      </c>
    </row>
    <row r="13" spans="1:6">
      <c r="B13" s="2" t="s">
        <v>7</v>
      </c>
      <c r="C13" s="7">
        <v>0</v>
      </c>
      <c r="E13" s="2" t="s">
        <v>7</v>
      </c>
      <c r="F13" s="7">
        <f>SUMIFS(Tabel3[Beløb],Tabel3[Måned],"December",Tabel3[Post],"Gaver")</f>
        <v>0</v>
      </c>
    </row>
    <row r="14" spans="1:6">
      <c r="B14" s="2" t="s">
        <v>8</v>
      </c>
      <c r="C14" s="7">
        <v>0</v>
      </c>
      <c r="E14" s="2" t="s">
        <v>8</v>
      </c>
      <c r="F14" s="7">
        <f>SUMIFS(Tabel3[Beløb],Tabel3[Måned],"December",Tabel3[Post],"Diverse")</f>
        <v>0</v>
      </c>
    </row>
    <row r="15" spans="1:6">
      <c r="B15" s="8" t="s">
        <v>9</v>
      </c>
      <c r="C15" s="9">
        <f>SUM(C8:C14)</f>
        <v>2000</v>
      </c>
      <c r="E15" s="8" t="s">
        <v>9</v>
      </c>
      <c r="F15" s="9">
        <f>SUM(F8:F14)</f>
        <v>0</v>
      </c>
    </row>
  </sheetData>
  <mergeCells count="1">
    <mergeCell ref="A4:B4"/>
  </mergeCells>
  <pageMargins left="0.7" right="0.7" top="0.75" bottom="0.75" header="0.3" footer="0.3"/>
  <pageSetup paperSize="9" orientation="portrait" horizontalDpi="4294967293" verticalDpi="0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0920"/>
  </sheetPr>
  <dimension ref="B6:F47"/>
  <sheetViews>
    <sheetView workbookViewId="0">
      <selection activeCell="H10" sqref="H10"/>
    </sheetView>
  </sheetViews>
  <sheetFormatPr defaultRowHeight="13.8"/>
  <cols>
    <col min="1" max="1" width="2.5234375" style="10" customWidth="1"/>
    <col min="2" max="2" width="26.3125" style="10" bestFit="1" customWidth="1"/>
    <col min="3" max="3" width="16.26171875" style="10" customWidth="1"/>
    <col min="4" max="16384" width="8.83984375" style="10"/>
  </cols>
  <sheetData>
    <row r="6" spans="2:6" ht="14.1" thickBot="1"/>
    <row r="7" spans="2:6" ht="18.899999999999999">
      <c r="B7" s="50" t="s">
        <v>13</v>
      </c>
      <c r="C7" s="51"/>
    </row>
    <row r="8" spans="2:6" ht="16.8" thickBot="1">
      <c r="B8" s="12" t="s">
        <v>0</v>
      </c>
      <c r="C8" s="13" t="s">
        <v>1</v>
      </c>
    </row>
    <row r="9" spans="2:6" ht="14.1" thickTop="1">
      <c r="B9" s="14" t="s">
        <v>29</v>
      </c>
      <c r="C9" s="15">
        <f>Indtægter!F8</f>
        <v>0</v>
      </c>
    </row>
    <row r="10" spans="2:6">
      <c r="B10" s="14" t="s">
        <v>15</v>
      </c>
      <c r="C10" s="15">
        <f>Indtægter!F9</f>
        <v>0</v>
      </c>
    </row>
    <row r="11" spans="2:6">
      <c r="B11" s="14" t="s">
        <v>30</v>
      </c>
      <c r="C11" s="15">
        <f>Indtægter!F10</f>
        <v>2000</v>
      </c>
    </row>
    <row r="12" spans="2:6" ht="14.1" thickBot="1">
      <c r="B12" s="16" t="s">
        <v>14</v>
      </c>
      <c r="C12" s="17">
        <f>Indtægter!F11</f>
        <v>0</v>
      </c>
      <c r="F12" s="11"/>
    </row>
    <row r="13" spans="2:6" ht="14.1" thickBot="1"/>
    <row r="14" spans="2:6" ht="18.899999999999999">
      <c r="B14" s="52" t="s">
        <v>16</v>
      </c>
      <c r="C14" s="53"/>
    </row>
    <row r="15" spans="2:6" ht="16.8" thickBot="1">
      <c r="B15" s="27" t="s">
        <v>0</v>
      </c>
      <c r="C15" s="28" t="s">
        <v>1</v>
      </c>
    </row>
    <row r="16" spans="2:6" ht="14.1" thickTop="1">
      <c r="B16" s="29" t="s">
        <v>2</v>
      </c>
      <c r="C16" s="30">
        <f>Januar!F8+Februar!F8+Marts!F8+April!F8+Maj!F8+Juni!F8+Juli!F8+August!F8+September!F8+Oktober!F8+November!F8+December!F8</f>
        <v>0</v>
      </c>
    </row>
    <row r="17" spans="2:3">
      <c r="B17" s="29" t="s">
        <v>3</v>
      </c>
      <c r="C17" s="30">
        <f>Januar!F9+Februar!F9+Marts!F9+April!F9+Maj!F9+Juni!F9+Juli!F9+August!F9+September!F9+Oktober!F9+November!F9+December!F9</f>
        <v>0</v>
      </c>
    </row>
    <row r="18" spans="2:3">
      <c r="B18" s="29" t="s">
        <v>4</v>
      </c>
      <c r="C18" s="30">
        <f>Januar!F10+Februar!F10+Marts!F10+April!F10+Maj!F10+Juni!F10+Juli!F10+August!F10+September!F10+Oktober!F10+November!F10+December!F10</f>
        <v>0</v>
      </c>
    </row>
    <row r="19" spans="2:3">
      <c r="B19" s="29" t="s">
        <v>5</v>
      </c>
      <c r="C19" s="30">
        <f>Januar!F11+Februar!F11+Marts!F11+April!F11+Maj!F11+Juni!F11+Juli!F11+August!F11+September!F11+Oktober!F11+November!F11+December!F11</f>
        <v>0</v>
      </c>
    </row>
    <row r="20" spans="2:3">
      <c r="B20" s="29" t="s">
        <v>6</v>
      </c>
      <c r="C20" s="30">
        <f>Januar!F12+Februar!F12+Marts!F12+April!F12+Maj!F12+Juni!F12+Juli!F12+August!F12+September!F12+Oktober!F12+November!F12+December!F12</f>
        <v>0</v>
      </c>
    </row>
    <row r="21" spans="2:3">
      <c r="B21" s="29" t="s">
        <v>7</v>
      </c>
      <c r="C21" s="30">
        <f>Januar!F13+Februar!F13+Marts!F13+April!F13+Maj!F13+Juni!F13+Juli!F13+August!F13+September!F13+Oktober!F13+November!F13+December!F13</f>
        <v>0</v>
      </c>
    </row>
    <row r="22" spans="2:3" ht="14.1" thickBot="1">
      <c r="B22" s="31" t="s">
        <v>8</v>
      </c>
      <c r="C22" s="32">
        <f>Januar!F14+Februar!F14+Marts!F14+April!F14+Maj!F14+Juni!F14+Juli!F14+August!F14+September!F14+Oktober!F14+November!F14+December!F14</f>
        <v>0</v>
      </c>
    </row>
    <row r="23" spans="2:3" ht="14.1" thickBot="1"/>
    <row r="24" spans="2:3" ht="19.2">
      <c r="B24" s="54" t="s">
        <v>17</v>
      </c>
      <c r="C24" s="55"/>
    </row>
    <row r="25" spans="2:3" ht="16.8" thickBot="1">
      <c r="B25" s="27" t="s">
        <v>0</v>
      </c>
      <c r="C25" s="28" t="s">
        <v>1</v>
      </c>
    </row>
    <row r="26" spans="2:3" ht="14.1" thickTop="1">
      <c r="B26" s="29" t="s">
        <v>10</v>
      </c>
      <c r="C26" s="30">
        <f>Januar!F15</f>
        <v>0</v>
      </c>
    </row>
    <row r="27" spans="2:3">
      <c r="B27" s="29" t="s">
        <v>18</v>
      </c>
      <c r="C27" s="30">
        <f>Februar!F15</f>
        <v>0</v>
      </c>
    </row>
    <row r="28" spans="2:3">
      <c r="B28" s="29" t="s">
        <v>19</v>
      </c>
      <c r="C28" s="30">
        <f>Marts!F15</f>
        <v>0</v>
      </c>
    </row>
    <row r="29" spans="2:3">
      <c r="B29" s="29" t="s">
        <v>20</v>
      </c>
      <c r="C29" s="30">
        <f>April!F15</f>
        <v>0</v>
      </c>
    </row>
    <row r="30" spans="2:3">
      <c r="B30" s="29" t="s">
        <v>21</v>
      </c>
      <c r="C30" s="30">
        <f>Maj!F15</f>
        <v>0</v>
      </c>
    </row>
    <row r="31" spans="2:3">
      <c r="B31" s="29" t="s">
        <v>22</v>
      </c>
      <c r="C31" s="30">
        <f>Juni!F15</f>
        <v>0</v>
      </c>
    </row>
    <row r="32" spans="2:3">
      <c r="B32" s="29" t="s">
        <v>23</v>
      </c>
      <c r="C32" s="30">
        <f>Juli!F15</f>
        <v>0</v>
      </c>
    </row>
    <row r="33" spans="2:3">
      <c r="B33" s="29" t="s">
        <v>24</v>
      </c>
      <c r="C33" s="30">
        <f>August!F15</f>
        <v>0</v>
      </c>
    </row>
    <row r="34" spans="2:3">
      <c r="B34" s="29" t="s">
        <v>25</v>
      </c>
      <c r="C34" s="30">
        <f>September!F15</f>
        <v>0</v>
      </c>
    </row>
    <row r="35" spans="2:3">
      <c r="B35" s="29" t="s">
        <v>26</v>
      </c>
      <c r="C35" s="30">
        <f>Oktober!F15</f>
        <v>0</v>
      </c>
    </row>
    <row r="36" spans="2:3">
      <c r="B36" s="29" t="s">
        <v>27</v>
      </c>
      <c r="C36" s="30">
        <f>November!F15</f>
        <v>0</v>
      </c>
    </row>
    <row r="37" spans="2:3" ht="14.1" thickBot="1">
      <c r="B37" s="31" t="s">
        <v>28</v>
      </c>
      <c r="C37" s="32">
        <f>December!F15</f>
        <v>0</v>
      </c>
    </row>
    <row r="38" spans="2:3" ht="14.1" thickBot="1"/>
    <row r="39" spans="2:3" ht="19.2" thickBot="1">
      <c r="B39" s="50" t="s">
        <v>35</v>
      </c>
      <c r="C39" s="51"/>
    </row>
    <row r="40" spans="2:3" ht="16.5" thickBot="1">
      <c r="B40" s="33" t="s">
        <v>0</v>
      </c>
      <c r="C40" s="34" t="s">
        <v>1</v>
      </c>
    </row>
    <row r="41" spans="2:3" ht="14.1" thickTop="1">
      <c r="B41" s="18" t="s">
        <v>38</v>
      </c>
      <c r="C41" s="19">
        <f>SUM(tblIndtægt[Beløb])</f>
        <v>2000</v>
      </c>
    </row>
    <row r="42" spans="2:3">
      <c r="B42" s="18" t="s">
        <v>39</v>
      </c>
      <c r="C42" s="19">
        <f>SUM(tblUdgifter[Beløb])</f>
        <v>0</v>
      </c>
    </row>
    <row r="43" spans="2:3">
      <c r="B43" s="18" t="s">
        <v>33</v>
      </c>
      <c r="C43" s="19">
        <f>C41-C42</f>
        <v>2000</v>
      </c>
    </row>
    <row r="44" spans="2:3">
      <c r="B44" s="18" t="s">
        <v>36</v>
      </c>
      <c r="C44" s="19">
        <f>Indtægter!F42</f>
        <v>0</v>
      </c>
    </row>
    <row r="45" spans="2:3">
      <c r="B45" s="18" t="s">
        <v>37</v>
      </c>
      <c r="C45" s="19">
        <f>C43+C44</f>
        <v>2000</v>
      </c>
    </row>
    <row r="46" spans="2:3">
      <c r="B46" s="18" t="s">
        <v>34</v>
      </c>
      <c r="C46" s="19">
        <f>Indtægter!F44</f>
        <v>0</v>
      </c>
    </row>
    <row r="47" spans="2:3" ht="14.1" thickBot="1">
      <c r="B47" s="20" t="s">
        <v>40</v>
      </c>
      <c r="C47" s="21">
        <f>C45-C46</f>
        <v>2000</v>
      </c>
    </row>
  </sheetData>
  <mergeCells count="4">
    <mergeCell ref="B39:C39"/>
    <mergeCell ref="B14:C14"/>
    <mergeCell ref="B7:C7"/>
    <mergeCell ref="B24:C24"/>
  </mergeCells>
  <pageMargins left="0.7" right="0.7" top="0.75" bottom="0.75" header="0.3" footer="0.3"/>
  <pageSetup paperSize="9" orientation="portrait" horizontalDpi="4294967293" verticalDpi="0" r:id="rId1"/>
  <ignoredErrors>
    <ignoredError sqref="C26:C37" calculatedColumn="1"/>
  </ignoredErrors>
  <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2C159"/>
  </sheetPr>
  <dimension ref="A1:H301"/>
  <sheetViews>
    <sheetView workbookViewId="0">
      <selection activeCell="A2" sqref="A2"/>
    </sheetView>
  </sheetViews>
  <sheetFormatPr defaultRowHeight="14.4"/>
  <cols>
    <col min="1" max="1" width="12.578125" style="35" customWidth="1"/>
    <col min="2" max="2" width="20.1015625" style="35" bestFit="1" customWidth="1"/>
    <col min="3" max="3" width="10.26171875" style="36" customWidth="1"/>
    <col min="4" max="4" width="13.62890625" style="35" customWidth="1"/>
    <col min="5" max="5" width="27.1015625" style="37" customWidth="1"/>
    <col min="6" max="16384" width="8.83984375" style="35"/>
  </cols>
  <sheetData>
    <row r="1" spans="1:8" ht="14.7" thickBot="1">
      <c r="A1" s="46" t="s">
        <v>41</v>
      </c>
      <c r="B1" s="46" t="s">
        <v>42</v>
      </c>
      <c r="C1" s="47" t="s">
        <v>1</v>
      </c>
      <c r="D1" s="46" t="s">
        <v>43</v>
      </c>
      <c r="E1" s="48" t="s">
        <v>44</v>
      </c>
      <c r="G1" s="49" t="s">
        <v>10</v>
      </c>
      <c r="H1" s="49" t="s">
        <v>2</v>
      </c>
    </row>
    <row r="2" spans="1:8">
      <c r="A2" s="38"/>
      <c r="B2" s="38"/>
      <c r="C2" s="39"/>
      <c r="D2" s="38"/>
      <c r="E2" s="40"/>
      <c r="G2" s="49" t="s">
        <v>18</v>
      </c>
      <c r="H2" s="49" t="s">
        <v>3</v>
      </c>
    </row>
    <row r="3" spans="1:8">
      <c r="A3" s="41"/>
      <c r="B3" s="41"/>
      <c r="C3" s="42"/>
      <c r="D3" s="41"/>
      <c r="E3" s="40"/>
      <c r="G3" s="49" t="s">
        <v>19</v>
      </c>
      <c r="H3" s="49" t="s">
        <v>4</v>
      </c>
    </row>
    <row r="4" spans="1:8">
      <c r="A4" s="41"/>
      <c r="B4" s="41"/>
      <c r="C4" s="42"/>
      <c r="D4" s="41"/>
      <c r="E4" s="40"/>
      <c r="G4" s="49" t="s">
        <v>20</v>
      </c>
      <c r="H4" s="49" t="s">
        <v>5</v>
      </c>
    </row>
    <row r="5" spans="1:8">
      <c r="A5" s="41"/>
      <c r="B5" s="41"/>
      <c r="C5" s="42"/>
      <c r="D5" s="41"/>
      <c r="E5" s="40"/>
      <c r="G5" s="49" t="s">
        <v>21</v>
      </c>
      <c r="H5" s="49" t="s">
        <v>6</v>
      </c>
    </row>
    <row r="6" spans="1:8">
      <c r="A6" s="41"/>
      <c r="B6" s="41"/>
      <c r="C6" s="42"/>
      <c r="D6" s="41"/>
      <c r="E6" s="40"/>
      <c r="G6" s="49" t="s">
        <v>22</v>
      </c>
      <c r="H6" s="49" t="s">
        <v>7</v>
      </c>
    </row>
    <row r="7" spans="1:8">
      <c r="A7" s="41"/>
      <c r="B7" s="41"/>
      <c r="C7" s="42"/>
      <c r="D7" s="41"/>
      <c r="E7" s="40"/>
      <c r="G7" s="49" t="s">
        <v>23</v>
      </c>
      <c r="H7" s="49" t="s">
        <v>8</v>
      </c>
    </row>
    <row r="8" spans="1:8">
      <c r="A8" s="41"/>
      <c r="B8" s="41"/>
      <c r="C8" s="42"/>
      <c r="D8" s="41"/>
      <c r="E8" s="40"/>
      <c r="G8" s="49" t="s">
        <v>24</v>
      </c>
      <c r="H8" s="49"/>
    </row>
    <row r="9" spans="1:8">
      <c r="A9" s="41"/>
      <c r="B9" s="41"/>
      <c r="C9" s="42"/>
      <c r="D9" s="41"/>
      <c r="E9" s="43"/>
      <c r="G9" s="49" t="s">
        <v>25</v>
      </c>
      <c r="H9" s="49"/>
    </row>
    <row r="10" spans="1:8">
      <c r="A10" s="41"/>
      <c r="B10" s="41"/>
      <c r="C10" s="42"/>
      <c r="D10" s="41"/>
      <c r="E10" s="40"/>
      <c r="G10" s="49" t="s">
        <v>26</v>
      </c>
      <c r="H10" s="49"/>
    </row>
    <row r="11" spans="1:8">
      <c r="A11" s="41"/>
      <c r="B11" s="41"/>
      <c r="C11" s="42"/>
      <c r="D11" s="41"/>
      <c r="E11" s="40"/>
      <c r="G11" s="49" t="s">
        <v>27</v>
      </c>
      <c r="H11" s="49"/>
    </row>
    <row r="12" spans="1:8">
      <c r="A12" s="41"/>
      <c r="B12" s="41"/>
      <c r="C12" s="42"/>
      <c r="D12" s="41"/>
      <c r="E12" s="40"/>
      <c r="G12" s="49" t="s">
        <v>28</v>
      </c>
      <c r="H12" s="49"/>
    </row>
    <row r="13" spans="1:8">
      <c r="A13" s="41"/>
      <c r="B13" s="41"/>
      <c r="C13" s="42"/>
      <c r="D13" s="41"/>
      <c r="E13" s="40"/>
    </row>
    <row r="14" spans="1:8">
      <c r="A14" s="41"/>
      <c r="B14" s="41"/>
      <c r="C14" s="42"/>
      <c r="D14" s="41"/>
      <c r="E14" s="40"/>
    </row>
    <row r="15" spans="1:8">
      <c r="A15" s="41"/>
      <c r="B15" s="41"/>
      <c r="C15" s="42"/>
      <c r="D15" s="41"/>
      <c r="E15" s="40"/>
    </row>
    <row r="16" spans="1:8">
      <c r="A16" s="41"/>
      <c r="B16" s="41"/>
      <c r="C16" s="42"/>
      <c r="D16" s="41"/>
      <c r="E16" s="40"/>
    </row>
    <row r="17" spans="1:5">
      <c r="A17" s="41"/>
      <c r="B17" s="41"/>
      <c r="C17" s="42"/>
      <c r="D17" s="41"/>
      <c r="E17" s="40"/>
    </row>
    <row r="18" spans="1:5">
      <c r="A18" s="41"/>
      <c r="B18" s="41"/>
      <c r="C18" s="42"/>
      <c r="D18" s="41"/>
      <c r="E18" s="40"/>
    </row>
    <row r="19" spans="1:5">
      <c r="A19" s="41"/>
      <c r="B19" s="41"/>
      <c r="C19" s="42"/>
      <c r="D19" s="41"/>
      <c r="E19" s="40"/>
    </row>
    <row r="20" spans="1:5">
      <c r="A20" s="41"/>
      <c r="B20" s="41"/>
      <c r="C20" s="42"/>
      <c r="D20" s="41"/>
      <c r="E20" s="40"/>
    </row>
    <row r="21" spans="1:5">
      <c r="A21" s="41"/>
      <c r="B21" s="41"/>
      <c r="C21" s="42"/>
      <c r="D21" s="41"/>
      <c r="E21" s="40"/>
    </row>
    <row r="22" spans="1:5">
      <c r="A22" s="41"/>
      <c r="B22" s="41"/>
      <c r="C22" s="42"/>
      <c r="D22" s="41"/>
      <c r="E22" s="40"/>
    </row>
    <row r="23" spans="1:5">
      <c r="A23" s="41"/>
      <c r="B23" s="41"/>
      <c r="C23" s="42"/>
      <c r="D23" s="41"/>
      <c r="E23" s="40"/>
    </row>
    <row r="24" spans="1:5">
      <c r="A24" s="41"/>
      <c r="B24" s="41"/>
      <c r="C24" s="42"/>
      <c r="D24" s="41"/>
      <c r="E24" s="40"/>
    </row>
    <row r="25" spans="1:5">
      <c r="A25" s="41"/>
      <c r="B25" s="41"/>
      <c r="C25" s="42"/>
      <c r="D25" s="41"/>
      <c r="E25" s="40"/>
    </row>
    <row r="26" spans="1:5">
      <c r="A26" s="41"/>
      <c r="B26" s="41"/>
      <c r="C26" s="42"/>
      <c r="D26" s="41"/>
      <c r="E26" s="40"/>
    </row>
    <row r="27" spans="1:5">
      <c r="A27" s="41"/>
      <c r="B27" s="41"/>
      <c r="C27" s="42"/>
      <c r="D27" s="41"/>
      <c r="E27" s="40"/>
    </row>
    <row r="28" spans="1:5">
      <c r="A28" s="41"/>
      <c r="B28" s="41"/>
      <c r="C28" s="42"/>
      <c r="D28" s="41"/>
      <c r="E28" s="40"/>
    </row>
    <row r="29" spans="1:5">
      <c r="A29" s="41"/>
      <c r="B29" s="41"/>
      <c r="C29" s="42"/>
      <c r="D29" s="41"/>
      <c r="E29" s="40"/>
    </row>
    <row r="30" spans="1:5">
      <c r="A30" s="41"/>
      <c r="B30" s="41"/>
      <c r="C30" s="42"/>
      <c r="D30" s="41"/>
      <c r="E30" s="40"/>
    </row>
    <row r="31" spans="1:5">
      <c r="A31" s="41"/>
      <c r="B31" s="41"/>
      <c r="C31" s="42"/>
      <c r="D31" s="41"/>
      <c r="E31" s="40"/>
    </row>
    <row r="32" spans="1:5">
      <c r="A32" s="41"/>
      <c r="B32" s="41"/>
      <c r="C32" s="42"/>
      <c r="D32" s="41"/>
      <c r="E32" s="40"/>
    </row>
    <row r="33" spans="1:5">
      <c r="A33" s="41"/>
      <c r="B33" s="41"/>
      <c r="C33" s="42"/>
      <c r="D33" s="41"/>
      <c r="E33" s="40"/>
    </row>
    <row r="34" spans="1:5">
      <c r="A34" s="41"/>
      <c r="B34" s="41"/>
      <c r="C34" s="42"/>
      <c r="D34" s="41"/>
      <c r="E34" s="40"/>
    </row>
    <row r="35" spans="1:5">
      <c r="A35" s="41"/>
      <c r="B35" s="41"/>
      <c r="C35" s="42"/>
      <c r="D35" s="41"/>
      <c r="E35" s="40"/>
    </row>
    <row r="36" spans="1:5">
      <c r="A36" s="41"/>
      <c r="B36" s="41"/>
      <c r="C36" s="42"/>
      <c r="D36" s="41"/>
      <c r="E36" s="40"/>
    </row>
    <row r="37" spans="1:5">
      <c r="A37" s="41"/>
      <c r="B37" s="41"/>
      <c r="C37" s="42"/>
      <c r="D37" s="41"/>
      <c r="E37" s="40"/>
    </row>
    <row r="38" spans="1:5">
      <c r="A38" s="41"/>
      <c r="B38" s="41"/>
      <c r="C38" s="42"/>
      <c r="D38" s="41"/>
      <c r="E38" s="40"/>
    </row>
    <row r="39" spans="1:5">
      <c r="A39" s="41"/>
      <c r="B39" s="41"/>
      <c r="C39" s="42"/>
      <c r="D39" s="41"/>
      <c r="E39" s="40"/>
    </row>
    <row r="40" spans="1:5">
      <c r="A40" s="41"/>
      <c r="B40" s="41"/>
      <c r="C40" s="42"/>
      <c r="D40" s="41"/>
      <c r="E40" s="40"/>
    </row>
    <row r="41" spans="1:5">
      <c r="A41" s="41"/>
      <c r="B41" s="41"/>
      <c r="C41" s="42"/>
      <c r="D41" s="41"/>
      <c r="E41" s="40"/>
    </row>
    <row r="42" spans="1:5">
      <c r="A42" s="41"/>
      <c r="B42" s="41"/>
      <c r="C42" s="42"/>
      <c r="D42" s="41"/>
      <c r="E42" s="40"/>
    </row>
    <row r="43" spans="1:5">
      <c r="A43" s="41"/>
      <c r="B43" s="41"/>
      <c r="C43" s="42"/>
      <c r="D43" s="41"/>
      <c r="E43" s="40"/>
    </row>
    <row r="44" spans="1:5">
      <c r="A44" s="41"/>
      <c r="B44" s="41"/>
      <c r="C44" s="42"/>
      <c r="D44" s="41"/>
      <c r="E44" s="40"/>
    </row>
    <row r="45" spans="1:5">
      <c r="A45" s="41"/>
      <c r="B45" s="41"/>
      <c r="C45" s="42"/>
      <c r="D45" s="41"/>
      <c r="E45" s="40"/>
    </row>
    <row r="46" spans="1:5">
      <c r="A46" s="41"/>
      <c r="B46" s="41"/>
      <c r="C46" s="42"/>
      <c r="D46" s="41"/>
      <c r="E46" s="40"/>
    </row>
    <row r="47" spans="1:5">
      <c r="A47" s="41"/>
      <c r="B47" s="41"/>
      <c r="C47" s="42"/>
      <c r="D47" s="41"/>
      <c r="E47" s="40"/>
    </row>
    <row r="48" spans="1:5">
      <c r="A48" s="41"/>
      <c r="B48" s="41"/>
      <c r="C48" s="42"/>
      <c r="D48" s="41"/>
      <c r="E48" s="40"/>
    </row>
    <row r="49" spans="1:5">
      <c r="A49" s="41"/>
      <c r="B49" s="41"/>
      <c r="C49" s="42"/>
      <c r="D49" s="41"/>
      <c r="E49" s="40"/>
    </row>
    <row r="50" spans="1:5">
      <c r="A50" s="41"/>
      <c r="B50" s="41"/>
      <c r="C50" s="42"/>
      <c r="D50" s="41"/>
      <c r="E50" s="40"/>
    </row>
    <row r="51" spans="1:5">
      <c r="A51" s="41"/>
      <c r="B51" s="41"/>
      <c r="C51" s="42"/>
      <c r="D51" s="41"/>
      <c r="E51" s="40"/>
    </row>
    <row r="52" spans="1:5">
      <c r="A52" s="41"/>
      <c r="B52" s="41"/>
      <c r="C52" s="42"/>
      <c r="D52" s="41"/>
      <c r="E52" s="40"/>
    </row>
    <row r="53" spans="1:5">
      <c r="A53" s="41"/>
      <c r="B53" s="41"/>
      <c r="C53" s="42"/>
      <c r="D53" s="41"/>
      <c r="E53" s="40"/>
    </row>
    <row r="54" spans="1:5">
      <c r="A54" s="41"/>
      <c r="B54" s="41"/>
      <c r="C54" s="42"/>
      <c r="D54" s="41"/>
      <c r="E54" s="40"/>
    </row>
    <row r="55" spans="1:5">
      <c r="A55" s="41"/>
      <c r="B55" s="41"/>
      <c r="C55" s="42"/>
      <c r="D55" s="41"/>
      <c r="E55" s="40"/>
    </row>
    <row r="56" spans="1:5">
      <c r="A56" s="41"/>
      <c r="B56" s="41"/>
      <c r="C56" s="42"/>
      <c r="D56" s="41"/>
      <c r="E56" s="40"/>
    </row>
    <row r="57" spans="1:5">
      <c r="A57" s="41"/>
      <c r="B57" s="41"/>
      <c r="C57" s="42"/>
      <c r="D57" s="41"/>
      <c r="E57" s="40"/>
    </row>
    <row r="58" spans="1:5">
      <c r="A58" s="41"/>
      <c r="B58" s="41"/>
      <c r="C58" s="42"/>
      <c r="D58" s="41"/>
      <c r="E58" s="40"/>
    </row>
    <row r="59" spans="1:5">
      <c r="A59" s="41"/>
      <c r="B59" s="41"/>
      <c r="C59" s="42"/>
      <c r="D59" s="41"/>
      <c r="E59" s="40"/>
    </row>
    <row r="60" spans="1:5">
      <c r="A60" s="41"/>
      <c r="B60" s="41"/>
      <c r="C60" s="42"/>
      <c r="D60" s="41"/>
      <c r="E60" s="40"/>
    </row>
    <row r="61" spans="1:5">
      <c r="A61" s="41"/>
      <c r="B61" s="41"/>
      <c r="C61" s="42"/>
      <c r="D61" s="41"/>
      <c r="E61" s="40"/>
    </row>
    <row r="62" spans="1:5">
      <c r="A62" s="41"/>
      <c r="B62" s="41"/>
      <c r="C62" s="42"/>
      <c r="D62" s="41"/>
      <c r="E62" s="40"/>
    </row>
    <row r="63" spans="1:5">
      <c r="A63" s="41"/>
      <c r="B63" s="41"/>
      <c r="C63" s="42"/>
      <c r="D63" s="41"/>
      <c r="E63" s="40"/>
    </row>
    <row r="64" spans="1:5">
      <c r="A64" s="41"/>
      <c r="B64" s="41"/>
      <c r="C64" s="42"/>
      <c r="D64" s="41"/>
      <c r="E64" s="40"/>
    </row>
    <row r="65" spans="1:5">
      <c r="A65" s="41"/>
      <c r="B65" s="41"/>
      <c r="C65" s="42"/>
      <c r="D65" s="41"/>
      <c r="E65" s="40"/>
    </row>
    <row r="66" spans="1:5">
      <c r="A66" s="41"/>
      <c r="B66" s="41"/>
      <c r="C66" s="42"/>
      <c r="D66" s="41"/>
      <c r="E66" s="40"/>
    </row>
    <row r="67" spans="1:5">
      <c r="A67" s="41"/>
      <c r="B67" s="41"/>
      <c r="C67" s="42"/>
      <c r="D67" s="41"/>
      <c r="E67" s="40"/>
    </row>
    <row r="68" spans="1:5">
      <c r="A68" s="41"/>
      <c r="B68" s="41"/>
      <c r="C68" s="42"/>
      <c r="D68" s="41"/>
      <c r="E68" s="40"/>
    </row>
    <row r="69" spans="1:5">
      <c r="A69" s="41"/>
      <c r="B69" s="41"/>
      <c r="C69" s="42"/>
      <c r="D69" s="41"/>
      <c r="E69" s="40"/>
    </row>
    <row r="70" spans="1:5">
      <c r="A70" s="41"/>
      <c r="B70" s="41"/>
      <c r="C70" s="42"/>
      <c r="D70" s="41"/>
      <c r="E70" s="40"/>
    </row>
    <row r="71" spans="1:5">
      <c r="A71" s="41"/>
      <c r="B71" s="41"/>
      <c r="C71" s="42"/>
      <c r="D71" s="41"/>
      <c r="E71" s="40"/>
    </row>
    <row r="72" spans="1:5">
      <c r="A72" s="41"/>
      <c r="B72" s="41"/>
      <c r="C72" s="42"/>
      <c r="D72" s="41"/>
      <c r="E72" s="40"/>
    </row>
    <row r="73" spans="1:5">
      <c r="A73" s="41"/>
      <c r="B73" s="41"/>
      <c r="C73" s="42"/>
      <c r="D73" s="41"/>
      <c r="E73" s="40"/>
    </row>
    <row r="74" spans="1:5">
      <c r="A74" s="41"/>
      <c r="B74" s="41"/>
      <c r="C74" s="42"/>
      <c r="D74" s="41"/>
      <c r="E74" s="40"/>
    </row>
    <row r="75" spans="1:5">
      <c r="A75" s="41"/>
      <c r="B75" s="41"/>
      <c r="C75" s="42"/>
      <c r="D75" s="41"/>
      <c r="E75" s="40"/>
    </row>
    <row r="76" spans="1:5">
      <c r="A76" s="41"/>
      <c r="B76" s="41"/>
      <c r="C76" s="42"/>
      <c r="D76" s="41"/>
      <c r="E76" s="40"/>
    </row>
    <row r="77" spans="1:5">
      <c r="A77" s="41"/>
      <c r="B77" s="41"/>
      <c r="C77" s="42"/>
      <c r="D77" s="41"/>
      <c r="E77" s="40"/>
    </row>
    <row r="78" spans="1:5">
      <c r="A78" s="41"/>
      <c r="B78" s="41"/>
      <c r="C78" s="42"/>
      <c r="D78" s="41"/>
      <c r="E78" s="40"/>
    </row>
    <row r="79" spans="1:5">
      <c r="A79" s="41"/>
      <c r="B79" s="41"/>
      <c r="C79" s="42"/>
      <c r="D79" s="41"/>
      <c r="E79" s="40"/>
    </row>
    <row r="80" spans="1:5">
      <c r="A80" s="41"/>
      <c r="B80" s="41"/>
      <c r="C80" s="42"/>
      <c r="D80" s="41"/>
      <c r="E80" s="40"/>
    </row>
    <row r="81" spans="1:5">
      <c r="A81" s="41"/>
      <c r="B81" s="41"/>
      <c r="C81" s="42"/>
      <c r="D81" s="41"/>
      <c r="E81" s="40"/>
    </row>
    <row r="82" spans="1:5">
      <c r="A82" s="41"/>
      <c r="B82" s="41"/>
      <c r="C82" s="42"/>
      <c r="D82" s="41"/>
      <c r="E82" s="40"/>
    </row>
    <row r="83" spans="1:5">
      <c r="A83" s="41"/>
      <c r="B83" s="41"/>
      <c r="C83" s="42"/>
      <c r="D83" s="41"/>
      <c r="E83" s="40"/>
    </row>
    <row r="84" spans="1:5">
      <c r="A84" s="41"/>
      <c r="B84" s="41"/>
      <c r="C84" s="42"/>
      <c r="D84" s="41"/>
      <c r="E84" s="40"/>
    </row>
    <row r="85" spans="1:5">
      <c r="A85" s="41"/>
      <c r="B85" s="41"/>
      <c r="C85" s="42"/>
      <c r="D85" s="41"/>
      <c r="E85" s="40"/>
    </row>
    <row r="86" spans="1:5">
      <c r="A86" s="41"/>
      <c r="B86" s="41"/>
      <c r="C86" s="42"/>
      <c r="D86" s="41"/>
      <c r="E86" s="40"/>
    </row>
    <row r="87" spans="1:5">
      <c r="A87" s="41"/>
      <c r="B87" s="41"/>
      <c r="C87" s="42"/>
      <c r="D87" s="41"/>
      <c r="E87" s="40"/>
    </row>
    <row r="88" spans="1:5">
      <c r="A88" s="41"/>
      <c r="B88" s="41"/>
      <c r="C88" s="42"/>
      <c r="D88" s="41"/>
      <c r="E88" s="40"/>
    </row>
    <row r="89" spans="1:5">
      <c r="A89" s="41"/>
      <c r="B89" s="41"/>
      <c r="C89" s="42"/>
      <c r="D89" s="41"/>
      <c r="E89" s="40"/>
    </row>
    <row r="90" spans="1:5">
      <c r="A90" s="41"/>
      <c r="B90" s="41"/>
      <c r="C90" s="42"/>
      <c r="D90" s="41"/>
      <c r="E90" s="40"/>
    </row>
    <row r="91" spans="1:5">
      <c r="A91" s="41"/>
      <c r="B91" s="41"/>
      <c r="C91" s="42"/>
      <c r="D91" s="41"/>
      <c r="E91" s="40"/>
    </row>
    <row r="92" spans="1:5">
      <c r="A92" s="41"/>
      <c r="B92" s="41"/>
      <c r="C92" s="42"/>
      <c r="D92" s="41"/>
      <c r="E92" s="40"/>
    </row>
    <row r="93" spans="1:5">
      <c r="A93" s="41"/>
      <c r="B93" s="41"/>
      <c r="C93" s="42"/>
      <c r="D93" s="41"/>
      <c r="E93" s="40"/>
    </row>
    <row r="94" spans="1:5">
      <c r="A94" s="41"/>
      <c r="B94" s="41"/>
      <c r="C94" s="42"/>
      <c r="D94" s="41"/>
      <c r="E94" s="40"/>
    </row>
    <row r="95" spans="1:5">
      <c r="A95" s="41"/>
      <c r="B95" s="41"/>
      <c r="C95" s="42"/>
      <c r="D95" s="41"/>
      <c r="E95" s="40"/>
    </row>
    <row r="96" spans="1:5">
      <c r="A96" s="41"/>
      <c r="B96" s="41"/>
      <c r="C96" s="42"/>
      <c r="D96" s="41"/>
      <c r="E96" s="40"/>
    </row>
    <row r="97" spans="1:5">
      <c r="A97" s="41"/>
      <c r="B97" s="41"/>
      <c r="C97" s="42"/>
      <c r="D97" s="41"/>
      <c r="E97" s="40"/>
    </row>
    <row r="98" spans="1:5">
      <c r="A98" s="41"/>
      <c r="B98" s="41"/>
      <c r="C98" s="42"/>
      <c r="D98" s="41"/>
      <c r="E98" s="40"/>
    </row>
    <row r="99" spans="1:5">
      <c r="A99" s="41"/>
      <c r="B99" s="41"/>
      <c r="C99" s="42"/>
      <c r="D99" s="41"/>
      <c r="E99" s="40"/>
    </row>
    <row r="100" spans="1:5">
      <c r="A100" s="41"/>
      <c r="B100" s="41"/>
      <c r="C100" s="42"/>
      <c r="D100" s="41"/>
      <c r="E100" s="40"/>
    </row>
    <row r="101" spans="1:5">
      <c r="A101" s="41"/>
      <c r="B101" s="41"/>
      <c r="C101" s="42"/>
      <c r="D101" s="41"/>
      <c r="E101" s="40"/>
    </row>
    <row r="102" spans="1:5">
      <c r="A102" s="41"/>
      <c r="B102" s="41"/>
      <c r="C102" s="42"/>
      <c r="D102" s="41"/>
      <c r="E102" s="40"/>
    </row>
    <row r="103" spans="1:5">
      <c r="A103" s="41"/>
      <c r="B103" s="41"/>
      <c r="C103" s="42"/>
      <c r="D103" s="41"/>
      <c r="E103" s="40"/>
    </row>
    <row r="104" spans="1:5">
      <c r="A104" s="41"/>
      <c r="B104" s="41"/>
      <c r="C104" s="42"/>
      <c r="D104" s="41"/>
      <c r="E104" s="40"/>
    </row>
    <row r="105" spans="1:5">
      <c r="A105" s="41"/>
      <c r="B105" s="41"/>
      <c r="C105" s="42"/>
      <c r="D105" s="41"/>
      <c r="E105" s="40"/>
    </row>
    <row r="106" spans="1:5">
      <c r="A106" s="41"/>
      <c r="B106" s="41"/>
      <c r="C106" s="42"/>
      <c r="D106" s="41"/>
      <c r="E106" s="40"/>
    </row>
    <row r="107" spans="1:5">
      <c r="A107" s="41"/>
      <c r="B107" s="41"/>
      <c r="C107" s="42"/>
      <c r="D107" s="41"/>
      <c r="E107" s="40"/>
    </row>
    <row r="108" spans="1:5">
      <c r="A108" s="41"/>
      <c r="B108" s="41"/>
      <c r="C108" s="42"/>
      <c r="D108" s="41"/>
      <c r="E108" s="40"/>
    </row>
    <row r="109" spans="1:5">
      <c r="A109" s="41"/>
      <c r="B109" s="41"/>
      <c r="C109" s="42"/>
      <c r="D109" s="41"/>
      <c r="E109" s="40"/>
    </row>
    <row r="110" spans="1:5">
      <c r="A110" s="41"/>
      <c r="B110" s="41"/>
      <c r="C110" s="42"/>
      <c r="D110" s="41"/>
      <c r="E110" s="40"/>
    </row>
    <row r="111" spans="1:5">
      <c r="A111" s="41"/>
      <c r="B111" s="41"/>
      <c r="C111" s="42"/>
      <c r="D111" s="41"/>
      <c r="E111" s="40"/>
    </row>
    <row r="112" spans="1:5">
      <c r="A112" s="41"/>
      <c r="B112" s="41"/>
      <c r="C112" s="42"/>
      <c r="D112" s="41"/>
      <c r="E112" s="40"/>
    </row>
    <row r="113" spans="1:5">
      <c r="A113" s="41"/>
      <c r="B113" s="41"/>
      <c r="C113" s="42"/>
      <c r="D113" s="41"/>
      <c r="E113" s="40"/>
    </row>
    <row r="114" spans="1:5">
      <c r="A114" s="41"/>
      <c r="B114" s="41"/>
      <c r="C114" s="42"/>
      <c r="D114" s="41"/>
      <c r="E114" s="40"/>
    </row>
    <row r="115" spans="1:5">
      <c r="A115" s="41"/>
      <c r="B115" s="41"/>
      <c r="C115" s="42"/>
      <c r="D115" s="41"/>
      <c r="E115" s="40"/>
    </row>
    <row r="116" spans="1:5">
      <c r="A116" s="41"/>
      <c r="B116" s="41"/>
      <c r="C116" s="42"/>
      <c r="D116" s="41"/>
      <c r="E116" s="40"/>
    </row>
    <row r="117" spans="1:5">
      <c r="A117" s="41"/>
      <c r="B117" s="41"/>
      <c r="C117" s="42"/>
      <c r="D117" s="41"/>
      <c r="E117" s="40"/>
    </row>
    <row r="118" spans="1:5">
      <c r="A118" s="41"/>
      <c r="B118" s="41"/>
      <c r="C118" s="42"/>
      <c r="D118" s="41"/>
      <c r="E118" s="40"/>
    </row>
    <row r="119" spans="1:5">
      <c r="A119" s="41"/>
      <c r="B119" s="41"/>
      <c r="C119" s="42"/>
      <c r="D119" s="41"/>
      <c r="E119" s="40"/>
    </row>
    <row r="120" spans="1:5">
      <c r="A120" s="41"/>
      <c r="B120" s="41"/>
      <c r="C120" s="42"/>
      <c r="D120" s="41"/>
      <c r="E120" s="40"/>
    </row>
    <row r="121" spans="1:5">
      <c r="A121" s="41"/>
      <c r="B121" s="41"/>
      <c r="C121" s="42"/>
      <c r="D121" s="41"/>
      <c r="E121" s="40"/>
    </row>
    <row r="122" spans="1:5">
      <c r="A122" s="41"/>
      <c r="B122" s="41"/>
      <c r="C122" s="42"/>
      <c r="D122" s="41"/>
      <c r="E122" s="40"/>
    </row>
    <row r="123" spans="1:5">
      <c r="A123" s="41"/>
      <c r="B123" s="41"/>
      <c r="C123" s="42"/>
      <c r="D123" s="41"/>
      <c r="E123" s="40"/>
    </row>
    <row r="124" spans="1:5">
      <c r="A124" s="41"/>
      <c r="B124" s="41"/>
      <c r="C124" s="42"/>
      <c r="D124" s="41"/>
      <c r="E124" s="40"/>
    </row>
    <row r="125" spans="1:5">
      <c r="A125" s="41"/>
      <c r="B125" s="41"/>
      <c r="C125" s="42"/>
      <c r="D125" s="41"/>
      <c r="E125" s="40"/>
    </row>
    <row r="126" spans="1:5">
      <c r="A126" s="41"/>
      <c r="B126" s="41"/>
      <c r="C126" s="42"/>
      <c r="D126" s="41"/>
      <c r="E126" s="40"/>
    </row>
    <row r="127" spans="1:5">
      <c r="A127" s="41"/>
      <c r="B127" s="41"/>
      <c r="C127" s="42"/>
      <c r="D127" s="41"/>
      <c r="E127" s="40"/>
    </row>
    <row r="128" spans="1:5">
      <c r="A128" s="41"/>
      <c r="B128" s="41"/>
      <c r="C128" s="42"/>
      <c r="D128" s="41"/>
      <c r="E128" s="40"/>
    </row>
    <row r="129" spans="1:5">
      <c r="A129" s="41"/>
      <c r="B129" s="41"/>
      <c r="C129" s="42"/>
      <c r="D129" s="41"/>
      <c r="E129" s="40"/>
    </row>
    <row r="130" spans="1:5">
      <c r="A130" s="41"/>
      <c r="B130" s="41"/>
      <c r="C130" s="42"/>
      <c r="D130" s="41"/>
      <c r="E130" s="40"/>
    </row>
    <row r="131" spans="1:5">
      <c r="A131" s="41"/>
      <c r="B131" s="41"/>
      <c r="C131" s="42"/>
      <c r="D131" s="41"/>
      <c r="E131" s="40"/>
    </row>
    <row r="132" spans="1:5">
      <c r="A132" s="41"/>
      <c r="B132" s="41"/>
      <c r="C132" s="42"/>
      <c r="D132" s="41"/>
      <c r="E132" s="40"/>
    </row>
    <row r="133" spans="1:5">
      <c r="A133" s="41"/>
      <c r="B133" s="41"/>
      <c r="C133" s="42"/>
      <c r="D133" s="41"/>
      <c r="E133" s="40"/>
    </row>
    <row r="134" spans="1:5">
      <c r="A134" s="41"/>
      <c r="B134" s="41"/>
      <c r="C134" s="42"/>
      <c r="D134" s="41"/>
      <c r="E134" s="40"/>
    </row>
    <row r="135" spans="1:5">
      <c r="A135" s="41"/>
      <c r="B135" s="41"/>
      <c r="C135" s="42"/>
      <c r="D135" s="41"/>
      <c r="E135" s="40"/>
    </row>
    <row r="136" spans="1:5">
      <c r="A136" s="41"/>
      <c r="B136" s="41"/>
      <c r="C136" s="42"/>
      <c r="D136" s="41"/>
      <c r="E136" s="40"/>
    </row>
    <row r="137" spans="1:5">
      <c r="A137" s="41"/>
      <c r="B137" s="41"/>
      <c r="C137" s="42"/>
      <c r="D137" s="41"/>
      <c r="E137" s="40"/>
    </row>
    <row r="138" spans="1:5">
      <c r="A138" s="41"/>
      <c r="B138" s="41"/>
      <c r="C138" s="42"/>
      <c r="D138" s="41"/>
      <c r="E138" s="40"/>
    </row>
    <row r="139" spans="1:5">
      <c r="A139" s="41"/>
      <c r="B139" s="41"/>
      <c r="C139" s="42"/>
      <c r="D139" s="41"/>
      <c r="E139" s="40"/>
    </row>
    <row r="140" spans="1:5">
      <c r="A140" s="41"/>
      <c r="B140" s="41"/>
      <c r="C140" s="42"/>
      <c r="D140" s="41"/>
      <c r="E140" s="40"/>
    </row>
    <row r="141" spans="1:5">
      <c r="A141" s="41"/>
      <c r="B141" s="41"/>
      <c r="C141" s="42"/>
      <c r="D141" s="41"/>
      <c r="E141" s="40"/>
    </row>
    <row r="142" spans="1:5">
      <c r="A142" s="41"/>
      <c r="B142" s="41"/>
      <c r="C142" s="42"/>
      <c r="D142" s="41"/>
      <c r="E142" s="40"/>
    </row>
    <row r="143" spans="1:5">
      <c r="A143" s="41"/>
      <c r="B143" s="41"/>
      <c r="C143" s="42"/>
      <c r="D143" s="41"/>
      <c r="E143" s="40"/>
    </row>
    <row r="144" spans="1:5">
      <c r="A144" s="41"/>
      <c r="B144" s="41"/>
      <c r="C144" s="42"/>
      <c r="D144" s="41"/>
      <c r="E144" s="40"/>
    </row>
    <row r="145" spans="1:5">
      <c r="A145" s="41"/>
      <c r="B145" s="41"/>
      <c r="C145" s="42"/>
      <c r="D145" s="41"/>
      <c r="E145" s="40"/>
    </row>
    <row r="146" spans="1:5">
      <c r="A146" s="41"/>
      <c r="B146" s="41"/>
      <c r="C146" s="42"/>
      <c r="D146" s="41"/>
      <c r="E146" s="40"/>
    </row>
    <row r="147" spans="1:5">
      <c r="A147" s="41"/>
      <c r="B147" s="41"/>
      <c r="C147" s="42"/>
      <c r="D147" s="41"/>
      <c r="E147" s="40"/>
    </row>
    <row r="148" spans="1:5">
      <c r="A148" s="41"/>
      <c r="B148" s="41"/>
      <c r="C148" s="42"/>
      <c r="D148" s="41"/>
      <c r="E148" s="40"/>
    </row>
    <row r="149" spans="1:5">
      <c r="A149" s="41"/>
      <c r="B149" s="41"/>
      <c r="C149" s="42"/>
      <c r="D149" s="41"/>
      <c r="E149" s="40"/>
    </row>
    <row r="150" spans="1:5">
      <c r="A150" s="41"/>
      <c r="B150" s="41"/>
      <c r="C150" s="42"/>
      <c r="D150" s="41"/>
      <c r="E150" s="40"/>
    </row>
    <row r="151" spans="1:5">
      <c r="A151" s="41"/>
      <c r="B151" s="41"/>
      <c r="C151" s="42"/>
      <c r="D151" s="41"/>
      <c r="E151" s="40"/>
    </row>
    <row r="152" spans="1:5">
      <c r="A152" s="41"/>
      <c r="B152" s="41"/>
      <c r="C152" s="42"/>
      <c r="D152" s="41"/>
      <c r="E152" s="40"/>
    </row>
    <row r="153" spans="1:5">
      <c r="A153" s="41"/>
      <c r="B153" s="41"/>
      <c r="C153" s="42"/>
      <c r="D153" s="41"/>
      <c r="E153" s="40"/>
    </row>
    <row r="154" spans="1:5">
      <c r="A154" s="41"/>
      <c r="B154" s="41"/>
      <c r="C154" s="42"/>
      <c r="D154" s="41"/>
      <c r="E154" s="40"/>
    </row>
    <row r="155" spans="1:5">
      <c r="A155" s="41"/>
      <c r="B155" s="41"/>
      <c r="C155" s="42"/>
      <c r="D155" s="41"/>
      <c r="E155" s="40"/>
    </row>
    <row r="156" spans="1:5">
      <c r="A156" s="41"/>
      <c r="B156" s="41"/>
      <c r="C156" s="42"/>
      <c r="D156" s="41"/>
      <c r="E156" s="40"/>
    </row>
    <row r="157" spans="1:5">
      <c r="A157" s="41"/>
      <c r="B157" s="41"/>
      <c r="C157" s="42"/>
      <c r="D157" s="41"/>
      <c r="E157" s="40"/>
    </row>
    <row r="158" spans="1:5">
      <c r="A158" s="41"/>
      <c r="B158" s="41"/>
      <c r="C158" s="42"/>
      <c r="D158" s="41"/>
      <c r="E158" s="40"/>
    </row>
    <row r="159" spans="1:5">
      <c r="A159" s="41"/>
      <c r="B159" s="41"/>
      <c r="C159" s="42"/>
      <c r="D159" s="41"/>
      <c r="E159" s="40"/>
    </row>
    <row r="160" spans="1:5">
      <c r="A160" s="41"/>
      <c r="B160" s="41"/>
      <c r="C160" s="42"/>
      <c r="D160" s="41"/>
      <c r="E160" s="40"/>
    </row>
    <row r="161" spans="1:5">
      <c r="A161" s="41"/>
      <c r="B161" s="41"/>
      <c r="C161" s="42"/>
      <c r="D161" s="41"/>
      <c r="E161" s="40"/>
    </row>
    <row r="162" spans="1:5">
      <c r="A162" s="41"/>
      <c r="B162" s="41"/>
      <c r="C162" s="42"/>
      <c r="D162" s="41"/>
      <c r="E162" s="40"/>
    </row>
    <row r="163" spans="1:5">
      <c r="A163" s="41"/>
      <c r="B163" s="41"/>
      <c r="C163" s="42"/>
      <c r="D163" s="41"/>
      <c r="E163" s="40"/>
    </row>
    <row r="164" spans="1:5">
      <c r="A164" s="41"/>
      <c r="B164" s="41"/>
      <c r="C164" s="42"/>
      <c r="D164" s="41"/>
      <c r="E164" s="40"/>
    </row>
    <row r="165" spans="1:5">
      <c r="A165" s="41"/>
      <c r="B165" s="41"/>
      <c r="C165" s="42"/>
      <c r="D165" s="41"/>
      <c r="E165" s="40"/>
    </row>
    <row r="166" spans="1:5">
      <c r="A166" s="41"/>
      <c r="B166" s="41"/>
      <c r="C166" s="42"/>
      <c r="D166" s="41"/>
      <c r="E166" s="40"/>
    </row>
    <row r="167" spans="1:5">
      <c r="A167" s="41"/>
      <c r="B167" s="41"/>
      <c r="C167" s="42"/>
      <c r="D167" s="41"/>
      <c r="E167" s="40"/>
    </row>
    <row r="168" spans="1:5">
      <c r="A168" s="41"/>
      <c r="B168" s="41"/>
      <c r="C168" s="42"/>
      <c r="D168" s="41"/>
      <c r="E168" s="40"/>
    </row>
    <row r="169" spans="1:5">
      <c r="A169" s="41"/>
      <c r="B169" s="41"/>
      <c r="C169" s="42"/>
      <c r="D169" s="41"/>
      <c r="E169" s="40"/>
    </row>
    <row r="170" spans="1:5">
      <c r="A170" s="41"/>
      <c r="B170" s="41"/>
      <c r="C170" s="42"/>
      <c r="D170" s="41"/>
      <c r="E170" s="40"/>
    </row>
    <row r="171" spans="1:5">
      <c r="A171" s="41"/>
      <c r="B171" s="41"/>
      <c r="C171" s="42"/>
      <c r="D171" s="41"/>
      <c r="E171" s="40"/>
    </row>
    <row r="172" spans="1:5">
      <c r="A172" s="41"/>
      <c r="B172" s="41"/>
      <c r="C172" s="42"/>
      <c r="D172" s="41"/>
      <c r="E172" s="40"/>
    </row>
    <row r="173" spans="1:5">
      <c r="A173" s="41"/>
      <c r="B173" s="41"/>
      <c r="C173" s="42"/>
      <c r="D173" s="41"/>
      <c r="E173" s="40"/>
    </row>
    <row r="174" spans="1:5">
      <c r="A174" s="41"/>
      <c r="B174" s="41"/>
      <c r="C174" s="42"/>
      <c r="D174" s="41"/>
      <c r="E174" s="40"/>
    </row>
    <row r="175" spans="1:5">
      <c r="A175" s="41"/>
      <c r="B175" s="41"/>
      <c r="C175" s="42"/>
      <c r="D175" s="41"/>
      <c r="E175" s="40"/>
    </row>
    <row r="176" spans="1:5">
      <c r="A176" s="41"/>
      <c r="B176" s="41"/>
      <c r="C176" s="42"/>
      <c r="D176" s="41"/>
      <c r="E176" s="40"/>
    </row>
    <row r="177" spans="1:5">
      <c r="A177" s="41"/>
      <c r="B177" s="41"/>
      <c r="C177" s="42"/>
      <c r="D177" s="41"/>
      <c r="E177" s="40"/>
    </row>
    <row r="178" spans="1:5">
      <c r="A178" s="41"/>
      <c r="B178" s="41"/>
      <c r="C178" s="42"/>
      <c r="D178" s="41"/>
      <c r="E178" s="40"/>
    </row>
    <row r="179" spans="1:5">
      <c r="A179" s="41"/>
      <c r="B179" s="41"/>
      <c r="C179" s="42"/>
      <c r="D179" s="41"/>
      <c r="E179" s="40"/>
    </row>
    <row r="180" spans="1:5">
      <c r="A180" s="41"/>
      <c r="B180" s="41"/>
      <c r="C180" s="42"/>
      <c r="D180" s="41"/>
      <c r="E180" s="40"/>
    </row>
    <row r="181" spans="1:5">
      <c r="A181" s="41"/>
      <c r="B181" s="41"/>
      <c r="C181" s="42"/>
      <c r="D181" s="41"/>
      <c r="E181" s="40"/>
    </row>
    <row r="182" spans="1:5">
      <c r="A182" s="41"/>
      <c r="B182" s="41"/>
      <c r="C182" s="42"/>
      <c r="D182" s="41"/>
      <c r="E182" s="40"/>
    </row>
    <row r="183" spans="1:5">
      <c r="A183" s="41"/>
      <c r="B183" s="41"/>
      <c r="C183" s="42"/>
      <c r="D183" s="41"/>
      <c r="E183" s="40"/>
    </row>
    <row r="184" spans="1:5">
      <c r="A184" s="41"/>
      <c r="B184" s="41"/>
      <c r="C184" s="42"/>
      <c r="D184" s="41"/>
      <c r="E184" s="40"/>
    </row>
    <row r="185" spans="1:5">
      <c r="A185" s="41"/>
      <c r="B185" s="41"/>
      <c r="C185" s="42"/>
      <c r="D185" s="41"/>
      <c r="E185" s="40"/>
    </row>
    <row r="186" spans="1:5">
      <c r="A186" s="41"/>
      <c r="B186" s="41"/>
      <c r="C186" s="42"/>
      <c r="D186" s="41"/>
      <c r="E186" s="40"/>
    </row>
    <row r="187" spans="1:5">
      <c r="A187" s="41"/>
      <c r="B187" s="41"/>
      <c r="C187" s="42"/>
      <c r="D187" s="41"/>
      <c r="E187" s="40"/>
    </row>
    <row r="188" spans="1:5">
      <c r="A188" s="41"/>
      <c r="B188" s="41"/>
      <c r="C188" s="42"/>
      <c r="D188" s="41"/>
      <c r="E188" s="40"/>
    </row>
    <row r="189" spans="1:5">
      <c r="A189" s="41"/>
      <c r="B189" s="41"/>
      <c r="C189" s="42"/>
      <c r="D189" s="41"/>
      <c r="E189" s="40"/>
    </row>
    <row r="190" spans="1:5">
      <c r="A190" s="41"/>
      <c r="B190" s="41"/>
      <c r="C190" s="42"/>
      <c r="D190" s="41"/>
      <c r="E190" s="40"/>
    </row>
    <row r="191" spans="1:5">
      <c r="A191" s="41"/>
      <c r="B191" s="41"/>
      <c r="C191" s="42"/>
      <c r="D191" s="41"/>
      <c r="E191" s="40"/>
    </row>
    <row r="192" spans="1:5">
      <c r="A192" s="41"/>
      <c r="B192" s="41"/>
      <c r="C192" s="42"/>
      <c r="D192" s="41"/>
      <c r="E192" s="40"/>
    </row>
    <row r="193" spans="1:5">
      <c r="A193" s="41"/>
      <c r="B193" s="41"/>
      <c r="C193" s="42"/>
      <c r="D193" s="41"/>
      <c r="E193" s="40"/>
    </row>
    <row r="194" spans="1:5">
      <c r="A194" s="41"/>
      <c r="B194" s="41"/>
      <c r="C194" s="42"/>
      <c r="D194" s="41"/>
      <c r="E194" s="40"/>
    </row>
    <row r="195" spans="1:5">
      <c r="A195" s="41"/>
      <c r="B195" s="41"/>
      <c r="C195" s="42"/>
      <c r="D195" s="41"/>
      <c r="E195" s="40"/>
    </row>
    <row r="196" spans="1:5">
      <c r="A196" s="41"/>
      <c r="B196" s="41"/>
      <c r="C196" s="42"/>
      <c r="D196" s="41"/>
      <c r="E196" s="40"/>
    </row>
    <row r="197" spans="1:5">
      <c r="A197" s="41"/>
      <c r="B197" s="41"/>
      <c r="C197" s="42"/>
      <c r="D197" s="41"/>
      <c r="E197" s="40"/>
    </row>
    <row r="198" spans="1:5">
      <c r="A198" s="41"/>
      <c r="B198" s="41"/>
      <c r="C198" s="42"/>
      <c r="D198" s="41"/>
      <c r="E198" s="40"/>
    </row>
    <row r="199" spans="1:5">
      <c r="A199" s="41"/>
      <c r="B199" s="41"/>
      <c r="C199" s="42"/>
      <c r="D199" s="41"/>
      <c r="E199" s="40"/>
    </row>
    <row r="200" spans="1:5">
      <c r="A200" s="41"/>
      <c r="B200" s="41"/>
      <c r="C200" s="42"/>
      <c r="D200" s="41"/>
      <c r="E200" s="40"/>
    </row>
    <row r="201" spans="1:5">
      <c r="A201" s="41"/>
      <c r="B201" s="41"/>
      <c r="C201" s="42"/>
      <c r="D201" s="41"/>
      <c r="E201" s="40"/>
    </row>
    <row r="202" spans="1:5">
      <c r="A202" s="41"/>
      <c r="B202" s="41"/>
      <c r="C202" s="42"/>
      <c r="D202" s="41"/>
      <c r="E202" s="40"/>
    </row>
    <row r="203" spans="1:5">
      <c r="A203" s="41"/>
      <c r="B203" s="41"/>
      <c r="C203" s="42"/>
      <c r="D203" s="41"/>
      <c r="E203" s="40"/>
    </row>
    <row r="204" spans="1:5">
      <c r="A204" s="41"/>
      <c r="B204" s="41"/>
      <c r="C204" s="42"/>
      <c r="D204" s="41"/>
      <c r="E204" s="40"/>
    </row>
    <row r="205" spans="1:5">
      <c r="A205" s="41"/>
      <c r="B205" s="41"/>
      <c r="C205" s="42"/>
      <c r="D205" s="41"/>
      <c r="E205" s="40"/>
    </row>
    <row r="206" spans="1:5">
      <c r="A206" s="41"/>
      <c r="B206" s="41"/>
      <c r="C206" s="42"/>
      <c r="D206" s="41"/>
      <c r="E206" s="40"/>
    </row>
    <row r="207" spans="1:5">
      <c r="A207" s="41"/>
      <c r="B207" s="41"/>
      <c r="C207" s="42"/>
      <c r="D207" s="41"/>
      <c r="E207" s="40"/>
    </row>
    <row r="208" spans="1:5">
      <c r="A208" s="41"/>
      <c r="B208" s="41"/>
      <c r="C208" s="42"/>
      <c r="D208" s="41"/>
      <c r="E208" s="40"/>
    </row>
    <row r="209" spans="1:5">
      <c r="A209" s="41"/>
      <c r="B209" s="41"/>
      <c r="C209" s="42"/>
      <c r="D209" s="41"/>
      <c r="E209" s="40"/>
    </row>
    <row r="210" spans="1:5">
      <c r="A210" s="41"/>
      <c r="B210" s="41"/>
      <c r="C210" s="42"/>
      <c r="D210" s="41"/>
      <c r="E210" s="40"/>
    </row>
    <row r="211" spans="1:5">
      <c r="A211" s="41"/>
      <c r="B211" s="41"/>
      <c r="C211" s="42"/>
      <c r="D211" s="41"/>
      <c r="E211" s="40"/>
    </row>
    <row r="212" spans="1:5">
      <c r="A212" s="41"/>
      <c r="B212" s="41"/>
      <c r="C212" s="42"/>
      <c r="D212" s="41"/>
      <c r="E212" s="40"/>
    </row>
    <row r="213" spans="1:5">
      <c r="A213" s="41"/>
      <c r="B213" s="41"/>
      <c r="C213" s="42"/>
      <c r="D213" s="41"/>
      <c r="E213" s="40"/>
    </row>
    <row r="214" spans="1:5">
      <c r="A214" s="41"/>
      <c r="B214" s="41"/>
      <c r="C214" s="42"/>
      <c r="D214" s="41"/>
      <c r="E214" s="40"/>
    </row>
    <row r="215" spans="1:5">
      <c r="A215" s="41"/>
      <c r="B215" s="41"/>
      <c r="C215" s="42"/>
      <c r="D215" s="41"/>
      <c r="E215" s="40"/>
    </row>
    <row r="216" spans="1:5">
      <c r="A216" s="41"/>
      <c r="B216" s="41"/>
      <c r="C216" s="42"/>
      <c r="D216" s="41"/>
      <c r="E216" s="40"/>
    </row>
    <row r="217" spans="1:5">
      <c r="A217" s="41"/>
      <c r="B217" s="41"/>
      <c r="C217" s="42"/>
      <c r="D217" s="41"/>
      <c r="E217" s="40"/>
    </row>
    <row r="218" spans="1:5">
      <c r="A218" s="41"/>
      <c r="B218" s="41"/>
      <c r="C218" s="42"/>
      <c r="D218" s="41"/>
      <c r="E218" s="40"/>
    </row>
    <row r="219" spans="1:5">
      <c r="A219" s="41"/>
      <c r="B219" s="41"/>
      <c r="C219" s="42"/>
      <c r="D219" s="41"/>
      <c r="E219" s="40"/>
    </row>
    <row r="220" spans="1:5">
      <c r="A220" s="41"/>
      <c r="B220" s="41"/>
      <c r="C220" s="42"/>
      <c r="D220" s="41"/>
      <c r="E220" s="40"/>
    </row>
    <row r="221" spans="1:5">
      <c r="A221" s="41"/>
      <c r="B221" s="41"/>
      <c r="C221" s="42"/>
      <c r="D221" s="41"/>
      <c r="E221" s="40"/>
    </row>
    <row r="222" spans="1:5">
      <c r="A222" s="41"/>
      <c r="B222" s="41"/>
      <c r="C222" s="42"/>
      <c r="D222" s="41"/>
      <c r="E222" s="40"/>
    </row>
    <row r="223" spans="1:5">
      <c r="A223" s="41"/>
      <c r="B223" s="41"/>
      <c r="C223" s="42"/>
      <c r="D223" s="41"/>
      <c r="E223" s="40"/>
    </row>
    <row r="224" spans="1:5">
      <c r="A224" s="41"/>
      <c r="B224" s="41"/>
      <c r="C224" s="42"/>
      <c r="D224" s="41"/>
      <c r="E224" s="40"/>
    </row>
    <row r="225" spans="1:5">
      <c r="A225" s="41"/>
      <c r="B225" s="41"/>
      <c r="C225" s="42"/>
      <c r="D225" s="41"/>
      <c r="E225" s="40"/>
    </row>
    <row r="226" spans="1:5">
      <c r="A226" s="41"/>
      <c r="B226" s="41"/>
      <c r="C226" s="42"/>
      <c r="D226" s="41"/>
      <c r="E226" s="40"/>
    </row>
    <row r="227" spans="1:5">
      <c r="A227" s="41"/>
      <c r="B227" s="41"/>
      <c r="C227" s="42"/>
      <c r="D227" s="41"/>
      <c r="E227" s="40"/>
    </row>
    <row r="228" spans="1:5">
      <c r="A228" s="41"/>
      <c r="B228" s="41"/>
      <c r="C228" s="42"/>
      <c r="D228" s="41"/>
      <c r="E228" s="40"/>
    </row>
    <row r="229" spans="1:5">
      <c r="A229" s="41"/>
      <c r="B229" s="41"/>
      <c r="C229" s="42"/>
      <c r="D229" s="41"/>
      <c r="E229" s="40"/>
    </row>
    <row r="230" spans="1:5">
      <c r="A230" s="41"/>
      <c r="B230" s="41"/>
      <c r="C230" s="42"/>
      <c r="D230" s="41"/>
      <c r="E230" s="40"/>
    </row>
    <row r="231" spans="1:5">
      <c r="A231" s="41"/>
      <c r="B231" s="41"/>
      <c r="C231" s="42"/>
      <c r="D231" s="41"/>
      <c r="E231" s="40"/>
    </row>
    <row r="232" spans="1:5">
      <c r="A232" s="41"/>
      <c r="B232" s="41"/>
      <c r="C232" s="42"/>
      <c r="D232" s="41"/>
      <c r="E232" s="40"/>
    </row>
    <row r="233" spans="1:5">
      <c r="A233" s="41"/>
      <c r="B233" s="41"/>
      <c r="C233" s="42"/>
      <c r="D233" s="41"/>
      <c r="E233" s="40"/>
    </row>
    <row r="234" spans="1:5">
      <c r="A234" s="41"/>
      <c r="B234" s="41"/>
      <c r="C234" s="42"/>
      <c r="D234" s="41"/>
      <c r="E234" s="40"/>
    </row>
    <row r="235" spans="1:5">
      <c r="A235" s="41"/>
      <c r="B235" s="41"/>
      <c r="C235" s="42"/>
      <c r="D235" s="41"/>
      <c r="E235" s="40"/>
    </row>
    <row r="236" spans="1:5">
      <c r="A236" s="41"/>
      <c r="B236" s="41"/>
      <c r="C236" s="42"/>
      <c r="D236" s="41"/>
      <c r="E236" s="40"/>
    </row>
    <row r="237" spans="1:5">
      <c r="A237" s="41"/>
      <c r="B237" s="41"/>
      <c r="C237" s="42"/>
      <c r="D237" s="41"/>
      <c r="E237" s="40"/>
    </row>
    <row r="238" spans="1:5">
      <c r="A238" s="41"/>
      <c r="B238" s="41"/>
      <c r="C238" s="42"/>
      <c r="D238" s="41"/>
      <c r="E238" s="40"/>
    </row>
    <row r="239" spans="1:5">
      <c r="A239" s="41"/>
      <c r="B239" s="41"/>
      <c r="C239" s="42"/>
      <c r="D239" s="41"/>
      <c r="E239" s="40"/>
    </row>
    <row r="240" spans="1:5">
      <c r="A240" s="41"/>
      <c r="B240" s="41"/>
      <c r="C240" s="42"/>
      <c r="D240" s="41"/>
      <c r="E240" s="40"/>
    </row>
    <row r="241" spans="1:5">
      <c r="A241" s="41"/>
      <c r="B241" s="41"/>
      <c r="C241" s="42"/>
      <c r="D241" s="41"/>
      <c r="E241" s="40"/>
    </row>
    <row r="242" spans="1:5">
      <c r="A242" s="41"/>
      <c r="B242" s="41"/>
      <c r="C242" s="42"/>
      <c r="D242" s="41"/>
      <c r="E242" s="40"/>
    </row>
    <row r="243" spans="1:5">
      <c r="A243" s="41"/>
      <c r="B243" s="41"/>
      <c r="C243" s="42"/>
      <c r="D243" s="41"/>
      <c r="E243" s="40"/>
    </row>
    <row r="244" spans="1:5">
      <c r="A244" s="41"/>
      <c r="B244" s="41"/>
      <c r="C244" s="42"/>
      <c r="D244" s="41"/>
      <c r="E244" s="40"/>
    </row>
    <row r="245" spans="1:5">
      <c r="A245" s="41"/>
      <c r="B245" s="41"/>
      <c r="C245" s="42"/>
      <c r="D245" s="41"/>
      <c r="E245" s="40"/>
    </row>
    <row r="246" spans="1:5">
      <c r="A246" s="41"/>
      <c r="B246" s="41"/>
      <c r="C246" s="42"/>
      <c r="D246" s="41"/>
      <c r="E246" s="40"/>
    </row>
    <row r="247" spans="1:5">
      <c r="A247" s="41"/>
      <c r="B247" s="41"/>
      <c r="C247" s="42"/>
      <c r="D247" s="41"/>
      <c r="E247" s="40"/>
    </row>
    <row r="248" spans="1:5">
      <c r="A248" s="41"/>
      <c r="B248" s="41"/>
      <c r="C248" s="42"/>
      <c r="D248" s="41"/>
      <c r="E248" s="40"/>
    </row>
    <row r="249" spans="1:5">
      <c r="A249" s="41"/>
      <c r="B249" s="41"/>
      <c r="C249" s="42"/>
      <c r="D249" s="41"/>
      <c r="E249" s="40"/>
    </row>
    <row r="250" spans="1:5">
      <c r="A250" s="41"/>
      <c r="B250" s="41"/>
      <c r="C250" s="42"/>
      <c r="D250" s="41"/>
      <c r="E250" s="40"/>
    </row>
    <row r="251" spans="1:5">
      <c r="A251" s="41"/>
      <c r="B251" s="41"/>
      <c r="C251" s="42"/>
      <c r="D251" s="41"/>
      <c r="E251" s="40"/>
    </row>
    <row r="252" spans="1:5">
      <c r="A252" s="41"/>
      <c r="B252" s="41"/>
      <c r="C252" s="42"/>
      <c r="D252" s="41"/>
      <c r="E252" s="40"/>
    </row>
    <row r="253" spans="1:5">
      <c r="A253" s="41"/>
      <c r="B253" s="41"/>
      <c r="C253" s="42"/>
      <c r="D253" s="41"/>
      <c r="E253" s="40"/>
    </row>
    <row r="254" spans="1:5">
      <c r="A254" s="41"/>
      <c r="B254" s="41"/>
      <c r="C254" s="42"/>
      <c r="D254" s="41"/>
      <c r="E254" s="40"/>
    </row>
    <row r="255" spans="1:5">
      <c r="A255" s="41"/>
      <c r="B255" s="41"/>
      <c r="C255" s="42"/>
      <c r="D255" s="41"/>
      <c r="E255" s="40"/>
    </row>
    <row r="256" spans="1:5">
      <c r="A256" s="41"/>
      <c r="B256" s="41"/>
      <c r="C256" s="42"/>
      <c r="D256" s="41"/>
      <c r="E256" s="40"/>
    </row>
    <row r="257" spans="1:5">
      <c r="A257" s="41"/>
      <c r="B257" s="41"/>
      <c r="C257" s="42"/>
      <c r="D257" s="41"/>
      <c r="E257" s="40"/>
    </row>
    <row r="258" spans="1:5">
      <c r="A258" s="41"/>
      <c r="B258" s="41"/>
      <c r="C258" s="42"/>
      <c r="D258" s="41"/>
      <c r="E258" s="40"/>
    </row>
    <row r="259" spans="1:5">
      <c r="A259" s="41"/>
      <c r="B259" s="41"/>
      <c r="C259" s="42"/>
      <c r="D259" s="41"/>
      <c r="E259" s="40"/>
    </row>
    <row r="260" spans="1:5">
      <c r="A260" s="41"/>
      <c r="B260" s="41"/>
      <c r="C260" s="42"/>
      <c r="D260" s="41"/>
      <c r="E260" s="40"/>
    </row>
    <row r="261" spans="1:5">
      <c r="A261" s="41"/>
      <c r="B261" s="41"/>
      <c r="C261" s="42"/>
      <c r="D261" s="41"/>
      <c r="E261" s="40"/>
    </row>
    <row r="262" spans="1:5">
      <c r="A262" s="41"/>
      <c r="B262" s="41"/>
      <c r="C262" s="42"/>
      <c r="D262" s="41"/>
      <c r="E262" s="40"/>
    </row>
    <row r="263" spans="1:5">
      <c r="A263" s="41"/>
      <c r="B263" s="41"/>
      <c r="C263" s="42"/>
      <c r="D263" s="41"/>
      <c r="E263" s="40"/>
    </row>
    <row r="264" spans="1:5">
      <c r="A264" s="41"/>
      <c r="B264" s="41"/>
      <c r="C264" s="42"/>
      <c r="D264" s="41"/>
      <c r="E264" s="40"/>
    </row>
    <row r="265" spans="1:5">
      <c r="A265" s="41"/>
      <c r="B265" s="41"/>
      <c r="C265" s="42"/>
      <c r="D265" s="41"/>
      <c r="E265" s="40"/>
    </row>
    <row r="266" spans="1:5">
      <c r="A266" s="41"/>
      <c r="B266" s="41"/>
      <c r="C266" s="42"/>
      <c r="D266" s="41"/>
      <c r="E266" s="40"/>
    </row>
    <row r="267" spans="1:5">
      <c r="A267" s="41"/>
      <c r="B267" s="41"/>
      <c r="C267" s="42"/>
      <c r="D267" s="41"/>
      <c r="E267" s="40"/>
    </row>
    <row r="268" spans="1:5">
      <c r="A268" s="41"/>
      <c r="B268" s="41"/>
      <c r="C268" s="42"/>
      <c r="D268" s="41"/>
      <c r="E268" s="40"/>
    </row>
    <row r="269" spans="1:5">
      <c r="A269" s="41"/>
      <c r="B269" s="41"/>
      <c r="C269" s="42"/>
      <c r="D269" s="41"/>
      <c r="E269" s="40"/>
    </row>
    <row r="270" spans="1:5">
      <c r="A270" s="41"/>
      <c r="B270" s="41"/>
      <c r="C270" s="42"/>
      <c r="D270" s="41"/>
      <c r="E270" s="40"/>
    </row>
    <row r="271" spans="1:5">
      <c r="A271" s="41"/>
      <c r="B271" s="41"/>
      <c r="C271" s="42"/>
      <c r="D271" s="41"/>
      <c r="E271" s="40"/>
    </row>
    <row r="272" spans="1:5">
      <c r="A272" s="41"/>
      <c r="B272" s="41"/>
      <c r="C272" s="42"/>
      <c r="D272" s="41"/>
      <c r="E272" s="40"/>
    </row>
    <row r="273" spans="1:5">
      <c r="A273" s="41"/>
      <c r="B273" s="41"/>
      <c r="C273" s="42"/>
      <c r="D273" s="41"/>
      <c r="E273" s="40"/>
    </row>
    <row r="274" spans="1:5">
      <c r="A274" s="41"/>
      <c r="B274" s="41"/>
      <c r="C274" s="42"/>
      <c r="D274" s="41"/>
      <c r="E274" s="40"/>
    </row>
    <row r="275" spans="1:5">
      <c r="A275" s="41"/>
      <c r="B275" s="41"/>
      <c r="C275" s="42"/>
      <c r="D275" s="41"/>
      <c r="E275" s="40"/>
    </row>
    <row r="276" spans="1:5">
      <c r="A276" s="41"/>
      <c r="B276" s="41"/>
      <c r="C276" s="42"/>
      <c r="D276" s="41"/>
      <c r="E276" s="40"/>
    </row>
    <row r="277" spans="1:5">
      <c r="A277" s="41"/>
      <c r="B277" s="41"/>
      <c r="C277" s="42"/>
      <c r="D277" s="41"/>
      <c r="E277" s="40"/>
    </row>
    <row r="278" spans="1:5">
      <c r="A278" s="41"/>
      <c r="B278" s="41"/>
      <c r="C278" s="42"/>
      <c r="D278" s="41"/>
      <c r="E278" s="40"/>
    </row>
    <row r="279" spans="1:5">
      <c r="A279" s="41"/>
      <c r="B279" s="41"/>
      <c r="C279" s="42"/>
      <c r="D279" s="41"/>
      <c r="E279" s="40"/>
    </row>
    <row r="280" spans="1:5">
      <c r="A280" s="41"/>
      <c r="B280" s="41"/>
      <c r="C280" s="42"/>
      <c r="D280" s="41"/>
      <c r="E280" s="40"/>
    </row>
    <row r="281" spans="1:5">
      <c r="A281" s="41"/>
      <c r="B281" s="41"/>
      <c r="C281" s="42"/>
      <c r="D281" s="41"/>
      <c r="E281" s="40"/>
    </row>
    <row r="282" spans="1:5">
      <c r="A282" s="41"/>
      <c r="B282" s="41"/>
      <c r="C282" s="42"/>
      <c r="D282" s="41"/>
      <c r="E282" s="40"/>
    </row>
    <row r="283" spans="1:5">
      <c r="A283" s="41"/>
      <c r="B283" s="41"/>
      <c r="C283" s="42"/>
      <c r="D283" s="41"/>
      <c r="E283" s="40"/>
    </row>
    <row r="284" spans="1:5">
      <c r="A284" s="41"/>
      <c r="B284" s="41"/>
      <c r="C284" s="42"/>
      <c r="D284" s="41"/>
      <c r="E284" s="40"/>
    </row>
    <row r="285" spans="1:5">
      <c r="A285" s="41"/>
      <c r="B285" s="41"/>
      <c r="C285" s="42"/>
      <c r="D285" s="41"/>
      <c r="E285" s="40"/>
    </row>
    <row r="286" spans="1:5">
      <c r="A286" s="41"/>
      <c r="B286" s="41"/>
      <c r="C286" s="42"/>
      <c r="D286" s="41"/>
      <c r="E286" s="40"/>
    </row>
    <row r="287" spans="1:5">
      <c r="A287" s="41"/>
      <c r="B287" s="41"/>
      <c r="C287" s="42"/>
      <c r="D287" s="41"/>
      <c r="E287" s="40"/>
    </row>
    <row r="288" spans="1:5">
      <c r="A288" s="41"/>
      <c r="B288" s="41"/>
      <c r="C288" s="42"/>
      <c r="D288" s="41"/>
      <c r="E288" s="40"/>
    </row>
    <row r="289" spans="1:5">
      <c r="A289" s="41"/>
      <c r="B289" s="41"/>
      <c r="C289" s="42"/>
      <c r="D289" s="41"/>
      <c r="E289" s="40"/>
    </row>
    <row r="290" spans="1:5">
      <c r="A290" s="41"/>
      <c r="B290" s="41"/>
      <c r="C290" s="42"/>
      <c r="D290" s="41"/>
      <c r="E290" s="40"/>
    </row>
    <row r="291" spans="1:5">
      <c r="A291" s="41"/>
      <c r="B291" s="41"/>
      <c r="C291" s="42"/>
      <c r="D291" s="41"/>
      <c r="E291" s="40"/>
    </row>
    <row r="292" spans="1:5">
      <c r="A292" s="41"/>
      <c r="B292" s="41"/>
      <c r="C292" s="42"/>
      <c r="D292" s="41"/>
      <c r="E292" s="40"/>
    </row>
    <row r="293" spans="1:5">
      <c r="A293" s="41"/>
      <c r="B293" s="41"/>
      <c r="C293" s="42"/>
      <c r="D293" s="41"/>
      <c r="E293" s="40"/>
    </row>
    <row r="294" spans="1:5">
      <c r="A294" s="41"/>
      <c r="B294" s="41"/>
      <c r="C294" s="42"/>
      <c r="D294" s="41"/>
      <c r="E294" s="40"/>
    </row>
    <row r="295" spans="1:5">
      <c r="A295" s="41"/>
      <c r="B295" s="41"/>
      <c r="C295" s="42"/>
      <c r="D295" s="41"/>
      <c r="E295" s="40"/>
    </row>
    <row r="296" spans="1:5">
      <c r="A296" s="41"/>
      <c r="B296" s="41"/>
      <c r="C296" s="42"/>
      <c r="D296" s="41"/>
      <c r="E296" s="40"/>
    </row>
    <row r="297" spans="1:5">
      <c r="A297" s="41"/>
      <c r="B297" s="41"/>
      <c r="C297" s="42"/>
      <c r="D297" s="41"/>
      <c r="E297" s="40"/>
    </row>
    <row r="298" spans="1:5">
      <c r="A298" s="41"/>
      <c r="B298" s="41"/>
      <c r="C298" s="42"/>
      <c r="D298" s="41"/>
      <c r="E298" s="40"/>
    </row>
    <row r="299" spans="1:5">
      <c r="A299" s="41"/>
      <c r="B299" s="41"/>
      <c r="C299" s="42"/>
      <c r="D299" s="41"/>
      <c r="E299" s="40"/>
    </row>
    <row r="300" spans="1:5">
      <c r="A300" s="41"/>
      <c r="B300" s="41"/>
      <c r="C300" s="42"/>
      <c r="D300" s="41"/>
      <c r="E300" s="40"/>
    </row>
    <row r="301" spans="1:5" ht="14.7" thickBot="1">
      <c r="A301" s="44"/>
      <c r="B301" s="44"/>
      <c r="C301" s="45"/>
      <c r="D301" s="44"/>
      <c r="E301" s="40"/>
    </row>
  </sheetData>
  <dataValidations count="2">
    <dataValidation type="list" allowBlank="1" showInputMessage="1" showErrorMessage="1" sqref="A2:A301">
      <formula1>Måned</formula1>
    </dataValidation>
    <dataValidation type="list" allowBlank="1" showInputMessage="1" showErrorMessage="1" sqref="B2:B301">
      <formula1>Poster</formula1>
    </dataValidation>
  </dataValidations>
  <pageMargins left="0.7" right="0.7" top="0.75" bottom="0.75" header="0.3" footer="0.3"/>
  <pageSetup paperSize="9" orientation="portrait" horizontalDpi="4294967293" verticalDpi="0" r:id="rId1"/>
  <ignoredErrors>
    <ignoredError sqref="A1" listDataValidation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2C159"/>
  </sheetPr>
  <dimension ref="A4:F16"/>
  <sheetViews>
    <sheetView tabSelected="1" workbookViewId="0">
      <selection activeCell="I13" sqref="I13"/>
    </sheetView>
  </sheetViews>
  <sheetFormatPr defaultColWidth="8.05078125" defaultRowHeight="14.4"/>
  <cols>
    <col min="1" max="1" width="9.734375" style="2" customWidth="1"/>
    <col min="2" max="2" width="17.1015625" style="2" customWidth="1"/>
    <col min="3" max="3" width="10.1015625" style="2" customWidth="1"/>
    <col min="4" max="4" width="8.05078125" style="2"/>
    <col min="5" max="5" width="16.7890625" style="2" bestFit="1" customWidth="1"/>
    <col min="6" max="6" width="10.1015625" style="2" bestFit="1" customWidth="1"/>
    <col min="7" max="16384" width="8.05078125" style="2"/>
  </cols>
  <sheetData>
    <row r="4" spans="1:6" ht="23.1">
      <c r="A4" s="1" t="s">
        <v>13</v>
      </c>
    </row>
    <row r="6" spans="1:6" ht="19.5" thickBot="1">
      <c r="B6" s="3" t="s">
        <v>11</v>
      </c>
      <c r="C6" s="4"/>
      <c r="E6" s="3" t="s">
        <v>32</v>
      </c>
      <c r="F6" s="4"/>
    </row>
    <row r="7" spans="1:6" ht="17.399999999999999" thickTop="1" thickBot="1">
      <c r="B7" s="5" t="s">
        <v>0</v>
      </c>
      <c r="C7" s="6" t="s">
        <v>1</v>
      </c>
      <c r="E7" s="5" t="s">
        <v>0</v>
      </c>
      <c r="F7" s="6" t="s">
        <v>1</v>
      </c>
    </row>
    <row r="8" spans="1:6" ht="14.7" thickTop="1">
      <c r="B8" s="2" t="s">
        <v>29</v>
      </c>
      <c r="C8" s="7">
        <v>0</v>
      </c>
      <c r="E8" s="2" t="s">
        <v>29</v>
      </c>
      <c r="F8" s="7">
        <v>0</v>
      </c>
    </row>
    <row r="9" spans="1:6">
      <c r="B9" s="2" t="s">
        <v>15</v>
      </c>
      <c r="C9" s="7">
        <v>0</v>
      </c>
      <c r="E9" s="2" t="s">
        <v>15</v>
      </c>
      <c r="F9" s="7">
        <v>0</v>
      </c>
    </row>
    <row r="10" spans="1:6">
      <c r="B10" s="2" t="s">
        <v>30</v>
      </c>
      <c r="C10" s="7">
        <v>2000</v>
      </c>
      <c r="E10" s="2" t="s">
        <v>30</v>
      </c>
      <c r="F10" s="7">
        <v>2000</v>
      </c>
    </row>
    <row r="11" spans="1:6" ht="14.7" thickBot="1">
      <c r="B11" s="25" t="s">
        <v>14</v>
      </c>
      <c r="C11" s="26">
        <v>0</v>
      </c>
      <c r="E11" s="25" t="s">
        <v>14</v>
      </c>
      <c r="F11" s="26">
        <v>0</v>
      </c>
    </row>
    <row r="12" spans="1:6">
      <c r="B12" t="s">
        <v>31</v>
      </c>
      <c r="C12" s="24">
        <f>SUBTOTAL(109,tblIndtægt933[Beløb])</f>
        <v>2000</v>
      </c>
      <c r="E12" t="s">
        <v>31</v>
      </c>
      <c r="F12" s="24">
        <f>SUBTOTAL(109,tblIndtægt93335[Beløb])</f>
        <v>2000</v>
      </c>
    </row>
    <row r="13" spans="1:6">
      <c r="C13" s="7"/>
      <c r="E13" s="22"/>
      <c r="F13" s="23"/>
    </row>
    <row r="14" spans="1:6">
      <c r="C14" s="7"/>
      <c r="E14" s="22"/>
      <c r="F14" s="23"/>
    </row>
    <row r="15" spans="1:6">
      <c r="B15" s="22"/>
      <c r="C15" s="23"/>
      <c r="E15" s="22"/>
      <c r="F15" s="23"/>
    </row>
    <row r="16" spans="1:6">
      <c r="B16" s="22"/>
      <c r="C16" s="23"/>
    </row>
  </sheetData>
  <pageMargins left="0.7" right="0.7" top="0.75" bottom="0.75" header="0.3" footer="0.3"/>
  <pageSetup paperSize="9" orientation="portrait" horizontalDpi="4294967293" verticalDpi="0" r:id="rId1"/>
  <drawing r:id="rId2"/>
  <tableParts count="2"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5"/>
  <sheetViews>
    <sheetView workbookViewId="0">
      <selection activeCell="A4" sqref="A4:B4"/>
    </sheetView>
  </sheetViews>
  <sheetFormatPr defaultColWidth="8.05078125" defaultRowHeight="14.4"/>
  <cols>
    <col min="1" max="1" width="9.734375" style="2" customWidth="1"/>
    <col min="2" max="2" width="17.1015625" style="2" customWidth="1"/>
    <col min="3" max="3" width="10.1015625" style="2" bestFit="1" customWidth="1"/>
    <col min="4" max="4" width="8.05078125" style="2"/>
    <col min="5" max="5" width="25.3671875" style="2" customWidth="1"/>
    <col min="6" max="6" width="8.9453125" style="2" customWidth="1"/>
    <col min="7" max="16384" width="8.05078125" style="2"/>
  </cols>
  <sheetData>
    <row r="4" spans="1:6" ht="23.1">
      <c r="A4" s="56" t="s">
        <v>10</v>
      </c>
      <c r="B4" s="56"/>
    </row>
    <row r="6" spans="1:6" ht="19.5" thickBot="1">
      <c r="B6" s="3" t="s">
        <v>11</v>
      </c>
      <c r="C6" s="4"/>
      <c r="E6" s="3" t="s">
        <v>12</v>
      </c>
      <c r="F6" s="4"/>
    </row>
    <row r="7" spans="1:6" ht="17.399999999999999" thickTop="1" thickBot="1">
      <c r="B7" s="5" t="s">
        <v>0</v>
      </c>
      <c r="C7" s="6" t="s">
        <v>1</v>
      </c>
      <c r="E7" s="5" t="s">
        <v>0</v>
      </c>
      <c r="F7" s="6" t="s">
        <v>1</v>
      </c>
    </row>
    <row r="8" spans="1:6" ht="14.7" thickTop="1">
      <c r="B8" s="2" t="s">
        <v>2</v>
      </c>
      <c r="C8" s="7">
        <v>0</v>
      </c>
      <c r="E8" s="2" t="s">
        <v>2</v>
      </c>
      <c r="F8" s="7">
        <f>SUMIFS(Tabel3[Beløb],Tabel3[Måned],"Januar",Tabel3[Post],"Transport")</f>
        <v>0</v>
      </c>
    </row>
    <row r="9" spans="1:6">
      <c r="B9" s="2" t="s">
        <v>3</v>
      </c>
      <c r="C9" s="7">
        <v>0</v>
      </c>
      <c r="E9" s="2" t="s">
        <v>3</v>
      </c>
      <c r="F9" s="7">
        <f>SUMIFS(Tabel3[Beløb],Tabel3[Måned],"Januar",Tabel3[Post],"Forplejning")</f>
        <v>0</v>
      </c>
    </row>
    <row r="10" spans="1:6">
      <c r="B10" s="2" t="s">
        <v>4</v>
      </c>
      <c r="C10" s="7">
        <v>2000</v>
      </c>
      <c r="E10" s="2" t="s">
        <v>4</v>
      </c>
      <c r="F10" s="7">
        <f>SUMIFS(Tabel3[Beløb],Tabel3[Måned],"Januar",Tabel3[Post],"Materiale")</f>
        <v>0</v>
      </c>
    </row>
    <row r="11" spans="1:6">
      <c r="B11" s="2" t="s">
        <v>5</v>
      </c>
      <c r="C11" s="7">
        <v>0</v>
      </c>
      <c r="E11" s="2" t="s">
        <v>5</v>
      </c>
      <c r="F11" s="7">
        <f>SUMIFS(Tabel3[Beløb],Tabel3[Måned],"Januar",Tabel3[Post],"Aktivitetsomkostninger")</f>
        <v>0</v>
      </c>
    </row>
    <row r="12" spans="1:6">
      <c r="B12" s="2" t="s">
        <v>6</v>
      </c>
      <c r="C12" s="7">
        <v>0</v>
      </c>
      <c r="E12" s="2" t="s">
        <v>6</v>
      </c>
      <c r="F12" s="7">
        <f>SUMIFS(Tabel3[Beløb],Tabel3[Måned],"Januar",Tabel3[Post],"Leje")</f>
        <v>0</v>
      </c>
    </row>
    <row r="13" spans="1:6">
      <c r="B13" s="2" t="s">
        <v>7</v>
      </c>
      <c r="C13" s="7">
        <v>0</v>
      </c>
      <c r="E13" s="2" t="s">
        <v>7</v>
      </c>
      <c r="F13" s="7">
        <f>SUMIFS(Tabel3[Beløb],Tabel3[Måned],"Januar",Tabel3[Post],"Gaver")</f>
        <v>0</v>
      </c>
    </row>
    <row r="14" spans="1:6">
      <c r="B14" s="2" t="s">
        <v>8</v>
      </c>
      <c r="C14" s="7">
        <v>0</v>
      </c>
      <c r="E14" s="2" t="s">
        <v>8</v>
      </c>
      <c r="F14" s="7">
        <f>SUMIFS(Tabel3[Beløb],Tabel3[Måned],"Januar",Tabel3[Post],"Diverse")</f>
        <v>0</v>
      </c>
    </row>
    <row r="15" spans="1:6">
      <c r="B15" s="8" t="s">
        <v>9</v>
      </c>
      <c r="C15" s="9">
        <f>SUM(C8:C14)</f>
        <v>2000</v>
      </c>
      <c r="E15" s="8" t="s">
        <v>9</v>
      </c>
      <c r="F15" s="9">
        <f>SUM(F8:F14)</f>
        <v>0</v>
      </c>
    </row>
  </sheetData>
  <mergeCells count="1">
    <mergeCell ref="A4:B4"/>
  </mergeCells>
  <pageMargins left="0.7" right="0.7" top="0.75" bottom="0.75" header="0.3" footer="0.3"/>
  <pageSetup paperSize="9" orientation="portrait" horizontalDpi="4294967293" verticalDpi="0" r:id="rId1"/>
  <drawing r:id="rId2"/>
  <tableParts count="2"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5"/>
  <sheetViews>
    <sheetView workbookViewId="0">
      <selection activeCell="F15" sqref="F15"/>
    </sheetView>
  </sheetViews>
  <sheetFormatPr defaultColWidth="8.05078125" defaultRowHeight="14.4"/>
  <cols>
    <col min="1" max="1" width="9.734375" style="2" customWidth="1"/>
    <col min="2" max="2" width="17.1015625" style="2" customWidth="1"/>
    <col min="3" max="3" width="10.1015625" style="2" customWidth="1"/>
    <col min="4" max="4" width="8.05078125" style="2"/>
    <col min="5" max="5" width="25.3671875" style="2" customWidth="1"/>
    <col min="6" max="6" width="8.9453125" style="2" customWidth="1"/>
    <col min="7" max="16384" width="8.05078125" style="2"/>
  </cols>
  <sheetData>
    <row r="4" spans="1:6" ht="23.1">
      <c r="A4" s="56" t="s">
        <v>18</v>
      </c>
      <c r="B4" s="56"/>
    </row>
    <row r="6" spans="1:6" ht="19.5" thickBot="1">
      <c r="B6" s="3" t="s">
        <v>11</v>
      </c>
      <c r="C6" s="4"/>
      <c r="E6" s="3" t="s">
        <v>12</v>
      </c>
      <c r="F6" s="4"/>
    </row>
    <row r="7" spans="1:6" ht="17.399999999999999" thickTop="1" thickBot="1">
      <c r="B7" s="5" t="s">
        <v>0</v>
      </c>
      <c r="C7" s="6" t="s">
        <v>1</v>
      </c>
      <c r="E7" s="5" t="s">
        <v>0</v>
      </c>
      <c r="F7" s="6" t="s">
        <v>1</v>
      </c>
    </row>
    <row r="8" spans="1:6" ht="14.7" thickTop="1">
      <c r="B8" s="2" t="s">
        <v>2</v>
      </c>
      <c r="C8" s="7">
        <v>0</v>
      </c>
      <c r="E8" s="2" t="s">
        <v>2</v>
      </c>
      <c r="F8" s="7">
        <f>SUMIFS(Tabel3[Beløb],Tabel3[Måned],"Februar",Tabel3[Post],"Transport")</f>
        <v>0</v>
      </c>
    </row>
    <row r="9" spans="1:6">
      <c r="B9" s="2" t="s">
        <v>3</v>
      </c>
      <c r="C9" s="7">
        <v>0</v>
      </c>
      <c r="E9" s="2" t="s">
        <v>3</v>
      </c>
      <c r="F9" s="7">
        <f>SUMIFS(Tabel3[Beløb],Tabel3[Måned],"Februar",Tabel3[Post],"Forplejning")</f>
        <v>0</v>
      </c>
    </row>
    <row r="10" spans="1:6">
      <c r="B10" s="2" t="s">
        <v>4</v>
      </c>
      <c r="C10" s="7">
        <v>2000</v>
      </c>
      <c r="E10" s="2" t="s">
        <v>4</v>
      </c>
      <c r="F10" s="7">
        <f>SUMIFS(Tabel3[Beløb],Tabel3[Måned],"Februar",Tabel3[Post],"Materiale")</f>
        <v>0</v>
      </c>
    </row>
    <row r="11" spans="1:6">
      <c r="B11" s="2" t="s">
        <v>5</v>
      </c>
      <c r="C11" s="7">
        <v>0</v>
      </c>
      <c r="E11" s="2" t="s">
        <v>5</v>
      </c>
      <c r="F11" s="7">
        <f>SUMIFS(Tabel3[Beløb],Tabel3[Måned],"Februar",Tabel3[Post],"Aktivitetsomkostninger")</f>
        <v>0</v>
      </c>
    </row>
    <row r="12" spans="1:6">
      <c r="B12" s="2" t="s">
        <v>6</v>
      </c>
      <c r="C12" s="7">
        <v>0</v>
      </c>
      <c r="E12" s="2" t="s">
        <v>6</v>
      </c>
      <c r="F12" s="7">
        <f>SUMIFS(Tabel3[Beløb],Tabel3[Måned],"Februar",Tabel3[Post],"Leje")</f>
        <v>0</v>
      </c>
    </row>
    <row r="13" spans="1:6">
      <c r="B13" s="2" t="s">
        <v>7</v>
      </c>
      <c r="C13" s="7">
        <v>0</v>
      </c>
      <c r="E13" s="2" t="s">
        <v>7</v>
      </c>
      <c r="F13" s="7">
        <f>SUMIFS(Tabel3[Beløb],Tabel3[Måned],"Februar",Tabel3[Post],"Gaver")</f>
        <v>0</v>
      </c>
    </row>
    <row r="14" spans="1:6">
      <c r="B14" s="2" t="s">
        <v>8</v>
      </c>
      <c r="C14" s="7">
        <v>0</v>
      </c>
      <c r="E14" s="2" t="s">
        <v>8</v>
      </c>
      <c r="F14" s="7">
        <f>SUMIFS(Tabel3[Beløb],Tabel3[Måned],"Februar",Tabel3[Post],"Diverse")</f>
        <v>0</v>
      </c>
    </row>
    <row r="15" spans="1:6">
      <c r="B15" s="8" t="s">
        <v>9</v>
      </c>
      <c r="C15" s="9">
        <f>SUM(C8:C14)</f>
        <v>2000</v>
      </c>
      <c r="E15" s="8" t="s">
        <v>9</v>
      </c>
      <c r="F15" s="9">
        <f>SUM(F8:F14)</f>
        <v>0</v>
      </c>
    </row>
  </sheetData>
  <mergeCells count="1">
    <mergeCell ref="A4:B4"/>
  </mergeCells>
  <pageMargins left="0.7" right="0.7" top="0.75" bottom="0.75" header="0.3" footer="0.3"/>
  <pageSetup paperSize="9" orientation="portrait" horizontalDpi="4294967293" verticalDpi="0" r:id="rId1"/>
  <drawing r:id="rId2"/>
  <tableParts count="2"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5"/>
  <sheetViews>
    <sheetView workbookViewId="0">
      <selection activeCell="F15" sqref="F15"/>
    </sheetView>
  </sheetViews>
  <sheetFormatPr defaultColWidth="8.05078125" defaultRowHeight="14.4"/>
  <cols>
    <col min="1" max="1" width="9.734375" style="2" customWidth="1"/>
    <col min="2" max="2" width="17.1015625" style="2" customWidth="1"/>
    <col min="3" max="3" width="10.1015625" style="2" customWidth="1"/>
    <col min="4" max="4" width="8.05078125" style="2"/>
    <col min="5" max="5" width="25.3671875" style="2" customWidth="1"/>
    <col min="6" max="6" width="8.9453125" style="2" customWidth="1"/>
    <col min="7" max="16384" width="8.05078125" style="2"/>
  </cols>
  <sheetData>
    <row r="4" spans="1:6" ht="23.1">
      <c r="A4" s="56" t="s">
        <v>19</v>
      </c>
      <c r="B4" s="56"/>
    </row>
    <row r="6" spans="1:6" ht="19.5" thickBot="1">
      <c r="B6" s="3" t="s">
        <v>11</v>
      </c>
      <c r="C6" s="4"/>
      <c r="E6" s="3" t="s">
        <v>12</v>
      </c>
      <c r="F6" s="4"/>
    </row>
    <row r="7" spans="1:6" ht="17.399999999999999" thickTop="1" thickBot="1">
      <c r="B7" s="5" t="s">
        <v>0</v>
      </c>
      <c r="C7" s="6" t="s">
        <v>1</v>
      </c>
      <c r="E7" s="5" t="s">
        <v>0</v>
      </c>
      <c r="F7" s="6" t="s">
        <v>1</v>
      </c>
    </row>
    <row r="8" spans="1:6" ht="14.7" thickTop="1">
      <c r="B8" s="2" t="s">
        <v>2</v>
      </c>
      <c r="C8" s="7">
        <v>0</v>
      </c>
      <c r="E8" s="2" t="s">
        <v>2</v>
      </c>
      <c r="F8" s="7">
        <f>SUMIFS(Tabel3[Beløb],Tabel3[Måned],"Marts",Tabel3[Post],"Transport")</f>
        <v>0</v>
      </c>
    </row>
    <row r="9" spans="1:6">
      <c r="B9" s="2" t="s">
        <v>3</v>
      </c>
      <c r="C9" s="7">
        <v>0</v>
      </c>
      <c r="E9" s="2" t="s">
        <v>3</v>
      </c>
      <c r="F9" s="7">
        <f>SUMIFS(Tabel3[Beløb],Tabel3[Måned],"Marts",Tabel3[Post],"Forplejning")</f>
        <v>0</v>
      </c>
    </row>
    <row r="10" spans="1:6">
      <c r="B10" s="2" t="s">
        <v>4</v>
      </c>
      <c r="C10" s="7">
        <v>2000</v>
      </c>
      <c r="E10" s="2" t="s">
        <v>4</v>
      </c>
      <c r="F10" s="7">
        <f>SUMIFS(Tabel3[Beløb],Tabel3[Måned],"Marts",Tabel3[Post],"Materiale")</f>
        <v>0</v>
      </c>
    </row>
    <row r="11" spans="1:6">
      <c r="B11" s="2" t="s">
        <v>5</v>
      </c>
      <c r="C11" s="7">
        <v>0</v>
      </c>
      <c r="E11" s="2" t="s">
        <v>5</v>
      </c>
      <c r="F11" s="7">
        <f>SUMIFS(Tabel3[Beløb],Tabel3[Måned],"Marts",Tabel3[Post],"Aktivitetsomkostninger")</f>
        <v>0</v>
      </c>
    </row>
    <row r="12" spans="1:6">
      <c r="B12" s="2" t="s">
        <v>6</v>
      </c>
      <c r="C12" s="7">
        <v>0</v>
      </c>
      <c r="E12" s="2" t="s">
        <v>6</v>
      </c>
      <c r="F12" s="7">
        <f>SUMIFS(Tabel3[Beløb],Tabel3[Måned],"Marts",Tabel3[Post],"Leje")</f>
        <v>0</v>
      </c>
    </row>
    <row r="13" spans="1:6">
      <c r="B13" s="2" t="s">
        <v>7</v>
      </c>
      <c r="C13" s="7">
        <v>0</v>
      </c>
      <c r="E13" s="2" t="s">
        <v>7</v>
      </c>
      <c r="F13" s="7">
        <f>SUMIFS(Tabel3[Beløb],Tabel3[Måned],"Marts",Tabel3[Post],"Gaver")</f>
        <v>0</v>
      </c>
    </row>
    <row r="14" spans="1:6">
      <c r="B14" s="2" t="s">
        <v>8</v>
      </c>
      <c r="C14" s="7">
        <v>0</v>
      </c>
      <c r="E14" s="2" t="s">
        <v>8</v>
      </c>
      <c r="F14" s="7">
        <f>SUMIFS(Tabel3[Beløb],Tabel3[Måned],"Marts",Tabel3[Post],"Diverse")</f>
        <v>0</v>
      </c>
    </row>
    <row r="15" spans="1:6">
      <c r="B15" s="8" t="s">
        <v>9</v>
      </c>
      <c r="C15" s="9">
        <f>SUM(C8:C14)</f>
        <v>2000</v>
      </c>
      <c r="E15" s="8" t="s">
        <v>9</v>
      </c>
      <c r="F15" s="9">
        <f>SUM(F8:F14)</f>
        <v>0</v>
      </c>
    </row>
  </sheetData>
  <mergeCells count="1">
    <mergeCell ref="A4:B4"/>
  </mergeCells>
  <pageMargins left="0.7" right="0.7" top="0.75" bottom="0.75" header="0.3" footer="0.3"/>
  <pageSetup paperSize="9" orientation="portrait" horizontalDpi="4294967293" verticalDpi="0" r:id="rId1"/>
  <drawing r:id="rId2"/>
  <tableParts count="2"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5"/>
  <sheetViews>
    <sheetView workbookViewId="0">
      <selection activeCell="F15" sqref="F15"/>
    </sheetView>
  </sheetViews>
  <sheetFormatPr defaultColWidth="8.05078125" defaultRowHeight="14.4"/>
  <cols>
    <col min="1" max="1" width="9.734375" style="2" customWidth="1"/>
    <col min="2" max="2" width="17.1015625" style="2" customWidth="1"/>
    <col min="3" max="3" width="10.1015625" style="2" customWidth="1"/>
    <col min="4" max="4" width="8.05078125" style="2"/>
    <col min="5" max="5" width="25.3671875" style="2" customWidth="1"/>
    <col min="6" max="6" width="8.9453125" style="2" customWidth="1"/>
    <col min="7" max="16384" width="8.05078125" style="2"/>
  </cols>
  <sheetData>
    <row r="4" spans="1:6" ht="23.1">
      <c r="A4" s="56" t="s">
        <v>20</v>
      </c>
      <c r="B4" s="56"/>
    </row>
    <row r="6" spans="1:6" ht="19.5" thickBot="1">
      <c r="B6" s="3" t="s">
        <v>11</v>
      </c>
      <c r="C6" s="4"/>
      <c r="E6" s="3" t="s">
        <v>12</v>
      </c>
      <c r="F6" s="4"/>
    </row>
    <row r="7" spans="1:6" ht="17.399999999999999" thickTop="1" thickBot="1">
      <c r="B7" s="5" t="s">
        <v>0</v>
      </c>
      <c r="C7" s="6" t="s">
        <v>1</v>
      </c>
      <c r="E7" s="5" t="s">
        <v>0</v>
      </c>
      <c r="F7" s="6" t="s">
        <v>1</v>
      </c>
    </row>
    <row r="8" spans="1:6" ht="14.7" thickTop="1">
      <c r="B8" s="2" t="s">
        <v>2</v>
      </c>
      <c r="C8" s="7">
        <v>0</v>
      </c>
      <c r="E8" s="2" t="s">
        <v>2</v>
      </c>
      <c r="F8" s="7">
        <f>SUMIFS(Tabel3[Beløb],Tabel3[Måned],"April",Tabel3[Post],"Transport")</f>
        <v>0</v>
      </c>
    </row>
    <row r="9" spans="1:6">
      <c r="B9" s="2" t="s">
        <v>3</v>
      </c>
      <c r="C9" s="7">
        <v>0</v>
      </c>
      <c r="E9" s="2" t="s">
        <v>3</v>
      </c>
      <c r="F9" s="7">
        <f>SUMIFS(Tabel3[Beløb],Tabel3[Måned],"April",Tabel3[Post],"Forplejning")</f>
        <v>0</v>
      </c>
    </row>
    <row r="10" spans="1:6">
      <c r="B10" s="2" t="s">
        <v>4</v>
      </c>
      <c r="C10" s="7">
        <v>2000</v>
      </c>
      <c r="E10" s="2" t="s">
        <v>4</v>
      </c>
      <c r="F10" s="7">
        <f>SUMIFS(Tabel3[Beløb],Tabel3[Måned],"April",Tabel3[Post],"Materiale")</f>
        <v>0</v>
      </c>
    </row>
    <row r="11" spans="1:6">
      <c r="B11" s="2" t="s">
        <v>5</v>
      </c>
      <c r="C11" s="7">
        <v>0</v>
      </c>
      <c r="E11" s="2" t="s">
        <v>5</v>
      </c>
      <c r="F11" s="7">
        <f>SUMIFS(Tabel3[Beløb],Tabel3[Måned],"April",Tabel3[Post],"Aktivitetsomkostninger")</f>
        <v>0</v>
      </c>
    </row>
    <row r="12" spans="1:6">
      <c r="B12" s="2" t="s">
        <v>6</v>
      </c>
      <c r="C12" s="7">
        <v>0</v>
      </c>
      <c r="E12" s="2" t="s">
        <v>6</v>
      </c>
      <c r="F12" s="7">
        <f>SUMIFS(Tabel3[Beløb],Tabel3[Måned],"April",Tabel3[Post],"Leje")</f>
        <v>0</v>
      </c>
    </row>
    <row r="13" spans="1:6">
      <c r="B13" s="2" t="s">
        <v>7</v>
      </c>
      <c r="C13" s="7">
        <v>0</v>
      </c>
      <c r="E13" s="2" t="s">
        <v>7</v>
      </c>
      <c r="F13" s="7">
        <f>SUMIFS(Tabel3[Beløb],Tabel3[Måned],"April",Tabel3[Post],"Gaver")</f>
        <v>0</v>
      </c>
    </row>
    <row r="14" spans="1:6">
      <c r="B14" s="2" t="s">
        <v>8</v>
      </c>
      <c r="C14" s="7">
        <v>0</v>
      </c>
      <c r="E14" s="2" t="s">
        <v>8</v>
      </c>
      <c r="F14" s="7">
        <f>SUMIFS(Tabel3[Beløb],Tabel3[Måned],"April",Tabel3[Post],"Diverse")</f>
        <v>0</v>
      </c>
    </row>
    <row r="15" spans="1:6">
      <c r="B15" s="8" t="s">
        <v>9</v>
      </c>
      <c r="C15" s="9">
        <f>SUM(C8:C14)</f>
        <v>2000</v>
      </c>
      <c r="E15" s="8" t="s">
        <v>9</v>
      </c>
      <c r="F15" s="9">
        <f>SUM(F8:F14)</f>
        <v>0</v>
      </c>
    </row>
  </sheetData>
  <mergeCells count="1">
    <mergeCell ref="A4:B4"/>
  </mergeCells>
  <pageMargins left="0.7" right="0.7" top="0.75" bottom="0.75" header="0.3" footer="0.3"/>
  <pageSetup paperSize="9" orientation="portrait" horizontalDpi="4294967293" verticalDpi="0" r:id="rId1"/>
  <drawing r:id="rId2"/>
  <tableParts count="2"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5"/>
  <sheetViews>
    <sheetView workbookViewId="0">
      <selection activeCell="F15" sqref="F15"/>
    </sheetView>
  </sheetViews>
  <sheetFormatPr defaultColWidth="8.05078125" defaultRowHeight="14.4"/>
  <cols>
    <col min="1" max="1" width="9.734375" style="2" customWidth="1"/>
    <col min="2" max="2" width="17.1015625" style="2" customWidth="1"/>
    <col min="3" max="3" width="10.1015625" style="2" customWidth="1"/>
    <col min="4" max="4" width="8.05078125" style="2"/>
    <col min="5" max="5" width="25.3671875" style="2" customWidth="1"/>
    <col min="6" max="6" width="8.9453125" style="2" customWidth="1"/>
    <col min="7" max="16384" width="8.05078125" style="2"/>
  </cols>
  <sheetData>
    <row r="4" spans="1:6" ht="23.1">
      <c r="A4" s="56" t="s">
        <v>21</v>
      </c>
      <c r="B4" s="56"/>
    </row>
    <row r="6" spans="1:6" ht="19.5" thickBot="1">
      <c r="B6" s="3" t="s">
        <v>11</v>
      </c>
      <c r="C6" s="4"/>
      <c r="E6" s="3" t="s">
        <v>12</v>
      </c>
      <c r="F6" s="4"/>
    </row>
    <row r="7" spans="1:6" ht="17.399999999999999" thickTop="1" thickBot="1">
      <c r="B7" s="5" t="s">
        <v>0</v>
      </c>
      <c r="C7" s="6" t="s">
        <v>1</v>
      </c>
      <c r="E7" s="5" t="s">
        <v>0</v>
      </c>
      <c r="F7" s="6" t="s">
        <v>1</v>
      </c>
    </row>
    <row r="8" spans="1:6" ht="14.7" thickTop="1">
      <c r="B8" s="2" t="s">
        <v>2</v>
      </c>
      <c r="C8" s="7">
        <v>0</v>
      </c>
      <c r="E8" s="2" t="s">
        <v>2</v>
      </c>
      <c r="F8" s="7">
        <f>SUMIFS(Tabel3[Beløb],Tabel3[Måned],"Maj",Tabel3[Post],"Transport")</f>
        <v>0</v>
      </c>
    </row>
    <row r="9" spans="1:6">
      <c r="B9" s="2" t="s">
        <v>3</v>
      </c>
      <c r="C9" s="7">
        <v>0</v>
      </c>
      <c r="E9" s="2" t="s">
        <v>3</v>
      </c>
      <c r="F9" s="7">
        <f>SUMIFS(Tabel3[Beløb],Tabel3[Måned],"Maj",Tabel3[Post],"Forplejning")</f>
        <v>0</v>
      </c>
    </row>
    <row r="10" spans="1:6">
      <c r="B10" s="2" t="s">
        <v>4</v>
      </c>
      <c r="C10" s="7">
        <v>2000</v>
      </c>
      <c r="E10" s="2" t="s">
        <v>4</v>
      </c>
      <c r="F10" s="7">
        <f>SUMIFS(Tabel3[Beløb],Tabel3[Måned],"Maj",Tabel3[Post],"Materiale")</f>
        <v>0</v>
      </c>
    </row>
    <row r="11" spans="1:6">
      <c r="B11" s="2" t="s">
        <v>5</v>
      </c>
      <c r="C11" s="7">
        <v>0</v>
      </c>
      <c r="E11" s="2" t="s">
        <v>5</v>
      </c>
      <c r="F11" s="7">
        <f>SUMIFS(Tabel3[Beløb],Tabel3[Måned],"Maj",Tabel3[Post],"Aktivitetsomkostninger")</f>
        <v>0</v>
      </c>
    </row>
    <row r="12" spans="1:6">
      <c r="B12" s="2" t="s">
        <v>6</v>
      </c>
      <c r="C12" s="7">
        <v>0</v>
      </c>
      <c r="E12" s="2" t="s">
        <v>6</v>
      </c>
      <c r="F12" s="7">
        <f>SUMIFS(Tabel3[Beløb],Tabel3[Måned],"Maj",Tabel3[Post],"Leje")</f>
        <v>0</v>
      </c>
    </row>
    <row r="13" spans="1:6">
      <c r="B13" s="2" t="s">
        <v>7</v>
      </c>
      <c r="C13" s="7">
        <v>0</v>
      </c>
      <c r="E13" s="2" t="s">
        <v>7</v>
      </c>
      <c r="F13" s="7">
        <f>SUMIFS(Tabel3[Beløb],Tabel3[Måned],"Maj",Tabel3[Post],"Gaver")</f>
        <v>0</v>
      </c>
    </row>
    <row r="14" spans="1:6">
      <c r="B14" s="2" t="s">
        <v>8</v>
      </c>
      <c r="C14" s="7">
        <v>0</v>
      </c>
      <c r="E14" s="2" t="s">
        <v>8</v>
      </c>
      <c r="F14" s="7">
        <f>SUMIFS(Tabel3[Beløb],Tabel3[Måned],"Maj",Tabel3[Post],"Diverse")</f>
        <v>0</v>
      </c>
    </row>
    <row r="15" spans="1:6">
      <c r="B15" s="8" t="s">
        <v>9</v>
      </c>
      <c r="C15" s="9">
        <f>SUM(C8:C14)</f>
        <v>2000</v>
      </c>
      <c r="E15" s="8" t="s">
        <v>9</v>
      </c>
      <c r="F15" s="9">
        <f>SUM(F8:F14)</f>
        <v>0</v>
      </c>
    </row>
  </sheetData>
  <mergeCells count="1">
    <mergeCell ref="A4:B4"/>
  </mergeCells>
  <pageMargins left="0.7" right="0.7" top="0.75" bottom="0.75" header="0.3" footer="0.3"/>
  <pageSetup paperSize="9" orientation="portrait" horizontalDpi="4294967293" verticalDpi="0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16</vt:i4>
      </vt:variant>
      <vt:variant>
        <vt:lpstr>Navngivne områder</vt:lpstr>
      </vt:variant>
      <vt:variant>
        <vt:i4>2</vt:i4>
      </vt:variant>
    </vt:vector>
  </HeadingPairs>
  <TitlesOfParts>
    <vt:vector size="18" baseType="lpstr">
      <vt:lpstr>Budget</vt:lpstr>
      <vt:lpstr>Regnskab</vt:lpstr>
      <vt:lpstr>Bilag</vt:lpstr>
      <vt:lpstr>Indtægter</vt:lpstr>
      <vt:lpstr>Januar</vt:lpstr>
      <vt:lpstr>Februar</vt:lpstr>
      <vt:lpstr>Marts</vt:lpstr>
      <vt:lpstr>April</vt:lpstr>
      <vt:lpstr>Maj</vt:lpstr>
      <vt:lpstr>Juni</vt:lpstr>
      <vt:lpstr>Juli</vt:lpstr>
      <vt:lpstr>August</vt:lpstr>
      <vt:lpstr>September</vt:lpstr>
      <vt:lpstr>Oktober</vt:lpstr>
      <vt:lpstr>November</vt:lpstr>
      <vt:lpstr>December</vt:lpstr>
      <vt:lpstr>Måned</vt:lpstr>
      <vt:lpstr>Poster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 Højsager</dc:creator>
  <cp:lastModifiedBy>Frederik Højsager</cp:lastModifiedBy>
  <cp:lastPrinted>2017-03-09T20:00:10Z</cp:lastPrinted>
  <dcterms:created xsi:type="dcterms:W3CDTF">2017-03-09T10:36:22Z</dcterms:created>
  <dcterms:modified xsi:type="dcterms:W3CDTF">2017-03-14T17:13:11Z</dcterms:modified>
</cp:coreProperties>
</file>